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https://brown365-my.sharepoint.com/personal/hdominey_ad_brown_edu/Documents/Desktop/"/>
    </mc:Choice>
  </mc:AlternateContent>
  <xr:revisionPtr revIDLastSave="0" documentId="8_{2FBD6984-64EC-435B-A134-37FB39D49D28}" xr6:coauthVersionLast="47" xr6:coauthVersionMax="47" xr10:uidLastSave="{00000000-0000-0000-0000-000000000000}"/>
  <bookViews>
    <workbookView xWindow="-28920" yWindow="-120" windowWidth="29040" windowHeight="15840" activeTab="2" xr2:uid="{00000000-000D-0000-FFFF-FFFF00000000}"/>
  </bookViews>
  <sheets>
    <sheet name="Overview of the Worksheets" sheetId="1" r:id="rId1"/>
    <sheet name="Proposal Stage " sheetId="2" r:id="rId2"/>
    <sheet name="Award Stage " sheetId="3" r:id="rId3"/>
  </sheets>
  <definedNames>
    <definedName name="_xlnm.Print_Area" localSheetId="2">'Award Stage '!$A$1:$K$261</definedName>
    <definedName name="Z_BBAE6A12_5679_49BC_8860_5BD65EC86E36_.wvu.PrintArea" localSheetId="2" hidden="1">'Award Stage '!$A$1:$K$261</definedName>
    <definedName name="Z_BBAE6A12_5679_49BC_8860_5BD65EC86E36_.wvu.Rows" localSheetId="2" hidden="1">'Award Stage '!$2:$24</definedName>
    <definedName name="Z_BBAE6A12_5679_49BC_8860_5BD65EC86E36_.wvu.Rows" localSheetId="1" hidden="1">'Proposal Stage '!$2:$22</definedName>
  </definedNames>
  <calcPr calcId="191029"/>
  <customWorkbookViews>
    <customWorkbookView name="Gilbert, Alexandra - Personal View" guid="{BBAE6A12-5679-49BC-8860-5BD65EC86E36}" mergeInterval="0" personalView="1" maximized="1" xWindow="-3848" yWindow="-316"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3" l="1"/>
  <c r="G84" i="3"/>
  <c r="G41" i="3"/>
  <c r="C29" i="3"/>
  <c r="K26" i="3"/>
  <c r="J26" i="3"/>
  <c r="I26" i="3"/>
  <c r="H26" i="3"/>
  <c r="G26" i="3"/>
  <c r="F26" i="3"/>
  <c r="E26" i="3"/>
  <c r="D26" i="3"/>
  <c r="C26" i="3"/>
  <c r="C27" i="3"/>
  <c r="B35" i="2"/>
  <c r="C35" i="2"/>
  <c r="D35" i="2"/>
  <c r="A50" i="2" l="1"/>
  <c r="A48" i="2"/>
  <c r="A60" i="2"/>
  <c r="B289" i="3" l="1"/>
  <c r="B254" i="3"/>
  <c r="B211" i="3"/>
  <c r="B168" i="3"/>
  <c r="B125" i="3"/>
  <c r="B82" i="3"/>
  <c r="D87" i="3" l="1"/>
  <c r="E87" i="3" s="1"/>
  <c r="D123" i="3"/>
  <c r="D124" i="3"/>
  <c r="D122" i="3"/>
  <c r="D119" i="3"/>
  <c r="D120" i="3"/>
  <c r="D121" i="3"/>
  <c r="A83" i="2"/>
  <c r="A63" i="2"/>
  <c r="A62" i="2"/>
  <c r="A94" i="2"/>
  <c r="A84" i="2"/>
  <c r="E25" i="2"/>
  <c r="K27" i="3"/>
  <c r="C25" i="3"/>
  <c r="E25" i="3" s="1"/>
  <c r="I25" i="3" l="1"/>
  <c r="H25" i="3"/>
  <c r="E27" i="3"/>
  <c r="K25" i="3"/>
  <c r="D25" i="3"/>
  <c r="F25" i="3" s="1"/>
  <c r="D27" i="3"/>
  <c r="J25" i="3"/>
  <c r="J27" i="3"/>
  <c r="B28" i="3"/>
  <c r="A28" i="3"/>
  <c r="C28" i="3" l="1"/>
  <c r="K28" i="3" s="1"/>
  <c r="E28" i="3"/>
  <c r="D28" i="3"/>
  <c r="E119" i="3"/>
  <c r="D79" i="3"/>
  <c r="E79" i="3" s="1"/>
  <c r="E124" i="3"/>
  <c r="E121" i="3"/>
  <c r="D78" i="3"/>
  <c r="E78" i="3" s="1"/>
  <c r="D76" i="3"/>
  <c r="E76" i="3" s="1"/>
  <c r="E123" i="3"/>
  <c r="D81" i="3"/>
  <c r="E81" i="3" s="1"/>
  <c r="D77" i="3"/>
  <c r="E77" i="3" s="1"/>
  <c r="E120" i="3"/>
  <c r="D80" i="3"/>
  <c r="E80" i="3" s="1"/>
  <c r="E122" i="3"/>
  <c r="D56" i="3"/>
  <c r="E56" i="3" s="1"/>
  <c r="D48" i="3"/>
  <c r="E48" i="3" s="1"/>
  <c r="D59" i="3"/>
  <c r="E59" i="3" s="1"/>
  <c r="D52" i="3"/>
  <c r="E52" i="3" s="1"/>
  <c r="D44" i="3"/>
  <c r="E44" i="3" s="1"/>
  <c r="D57" i="3"/>
  <c r="E57" i="3" s="1"/>
  <c r="D49" i="3"/>
  <c r="E49" i="3" s="1"/>
  <c r="D58" i="3"/>
  <c r="E58" i="3" s="1"/>
  <c r="D50" i="3"/>
  <c r="E50" i="3" s="1"/>
  <c r="D51" i="3"/>
  <c r="E51" i="3" s="1"/>
  <c r="D53" i="3"/>
  <c r="E53" i="3" s="1"/>
  <c r="D45" i="3"/>
  <c r="E45" i="3" s="1"/>
  <c r="D54" i="3"/>
  <c r="E54" i="3" s="1"/>
  <c r="D46" i="3"/>
  <c r="E46" i="3" s="1"/>
  <c r="D55" i="3"/>
  <c r="E55" i="3" s="1"/>
  <c r="D47" i="3"/>
  <c r="E47" i="3" s="1"/>
  <c r="D63" i="3"/>
  <c r="E63" i="3" s="1"/>
  <c r="D64" i="3"/>
  <c r="E64" i="3" s="1"/>
  <c r="D70" i="3"/>
  <c r="E70" i="3" s="1"/>
  <c r="D65" i="3"/>
  <c r="E65" i="3" s="1"/>
  <c r="D66" i="3"/>
  <c r="E66" i="3" s="1"/>
  <c r="D69" i="3"/>
  <c r="E69" i="3" s="1"/>
  <c r="D67" i="3"/>
  <c r="E67" i="3" s="1"/>
  <c r="D61" i="3"/>
  <c r="E61" i="3" s="1"/>
  <c r="D68" i="3"/>
  <c r="E68" i="3" s="1"/>
  <c r="D60" i="3"/>
  <c r="E60" i="3" s="1"/>
  <c r="D62" i="3"/>
  <c r="E62" i="3" s="1"/>
  <c r="D71" i="3"/>
  <c r="E71" i="3" s="1"/>
  <c r="D75" i="3"/>
  <c r="D72" i="3"/>
  <c r="D73" i="3"/>
  <c r="D74" i="3"/>
  <c r="G27" i="3"/>
  <c r="F27" i="3"/>
  <c r="H27" i="3"/>
  <c r="I27" i="3"/>
  <c r="E22" i="2"/>
  <c r="D22" i="2"/>
  <c r="C22" i="2"/>
  <c r="E21" i="2"/>
  <c r="D21" i="2"/>
  <c r="C21" i="2"/>
  <c r="C24" i="3"/>
  <c r="J24" i="3" s="1"/>
  <c r="J28" i="3" l="1"/>
  <c r="G28" i="3"/>
  <c r="F28" i="3"/>
  <c r="F87" i="3" s="1"/>
  <c r="H28" i="3"/>
  <c r="I28" i="3"/>
  <c r="C276" i="3"/>
  <c r="F276" i="3" s="1"/>
  <c r="C277" i="3"/>
  <c r="F277" i="3" s="1"/>
  <c r="C268" i="3"/>
  <c r="F268" i="3" s="1"/>
  <c r="C278" i="3"/>
  <c r="F278" i="3" s="1"/>
  <c r="C279" i="3"/>
  <c r="F279" i="3" s="1"/>
  <c r="C271" i="3"/>
  <c r="F271" i="3" s="1"/>
  <c r="C267" i="3"/>
  <c r="F267" i="3" s="1"/>
  <c r="C265" i="3"/>
  <c r="F265" i="3" s="1"/>
  <c r="C262" i="3"/>
  <c r="F262" i="3" s="1"/>
  <c r="C266" i="3"/>
  <c r="F266" i="3" s="1"/>
  <c r="C280" i="3"/>
  <c r="F280" i="3" s="1"/>
  <c r="C272" i="3"/>
  <c r="F272" i="3" s="1"/>
  <c r="C261" i="3"/>
  <c r="C263" i="3"/>
  <c r="F263" i="3" s="1"/>
  <c r="C281" i="3"/>
  <c r="F281" i="3" s="1"/>
  <c r="C273" i="3"/>
  <c r="F273" i="3" s="1"/>
  <c r="C270" i="3"/>
  <c r="F270" i="3" s="1"/>
  <c r="C264" i="3"/>
  <c r="F264" i="3" s="1"/>
  <c r="C269" i="3"/>
  <c r="F269" i="3" s="1"/>
  <c r="C259" i="3"/>
  <c r="C282" i="3"/>
  <c r="F282" i="3" s="1"/>
  <c r="C274" i="3"/>
  <c r="F274" i="3" s="1"/>
  <c r="C260" i="3"/>
  <c r="C275" i="3"/>
  <c r="F275" i="3" s="1"/>
  <c r="C55" i="3"/>
  <c r="F55" i="3" s="1"/>
  <c r="G55" i="3" s="1"/>
  <c r="C47" i="3"/>
  <c r="F47" i="3" s="1"/>
  <c r="G47" i="3" s="1"/>
  <c r="C57" i="3"/>
  <c r="F57" i="3" s="1"/>
  <c r="G57" i="3" s="1"/>
  <c r="C49" i="3"/>
  <c r="C50" i="3"/>
  <c r="F50" i="3" s="1"/>
  <c r="G50" i="3" s="1"/>
  <c r="C56" i="3"/>
  <c r="F56" i="3" s="1"/>
  <c r="G56" i="3" s="1"/>
  <c r="C48" i="3"/>
  <c r="F48" i="3" s="1"/>
  <c r="G48" i="3" s="1"/>
  <c r="C58" i="3"/>
  <c r="F58" i="3" s="1"/>
  <c r="G58" i="3" s="1"/>
  <c r="C59" i="3"/>
  <c r="F59" i="3" s="1"/>
  <c r="G59" i="3" s="1"/>
  <c r="C51" i="3"/>
  <c r="F51" i="3" s="1"/>
  <c r="G51" i="3" s="1"/>
  <c r="C52" i="3"/>
  <c r="F52" i="3" s="1"/>
  <c r="G52" i="3" s="1"/>
  <c r="C44" i="3"/>
  <c r="F44" i="3" s="1"/>
  <c r="G44" i="3" s="1"/>
  <c r="C53" i="3"/>
  <c r="F53" i="3" s="1"/>
  <c r="G53" i="3" s="1"/>
  <c r="C45" i="3"/>
  <c r="F45" i="3" s="1"/>
  <c r="G45" i="3" s="1"/>
  <c r="C54" i="3"/>
  <c r="F54" i="3" s="1"/>
  <c r="G54" i="3" s="1"/>
  <c r="C46" i="3"/>
  <c r="F46" i="3" s="1"/>
  <c r="G46" i="3" s="1"/>
  <c r="C62" i="3"/>
  <c r="F62" i="3" s="1"/>
  <c r="G62" i="3" s="1"/>
  <c r="C71" i="3"/>
  <c r="F71" i="3" s="1"/>
  <c r="G71" i="3" s="1"/>
  <c r="C63" i="3"/>
  <c r="F63" i="3" s="1"/>
  <c r="G63" i="3" s="1"/>
  <c r="C64" i="3"/>
  <c r="F64" i="3" s="1"/>
  <c r="G64" i="3" s="1"/>
  <c r="C70" i="3"/>
  <c r="F70" i="3" s="1"/>
  <c r="G70" i="3" s="1"/>
  <c r="C65" i="3"/>
  <c r="F65" i="3" s="1"/>
  <c r="G65" i="3" s="1"/>
  <c r="C66" i="3"/>
  <c r="F66" i="3" s="1"/>
  <c r="G66" i="3" s="1"/>
  <c r="C69" i="3"/>
  <c r="F69" i="3" s="1"/>
  <c r="G69" i="3" s="1"/>
  <c r="C61" i="3"/>
  <c r="F61" i="3" s="1"/>
  <c r="G61" i="3" s="1"/>
  <c r="C68" i="3"/>
  <c r="F68" i="3" s="1"/>
  <c r="G68" i="3" s="1"/>
  <c r="C67" i="3"/>
  <c r="F67" i="3" s="1"/>
  <c r="G67" i="3" s="1"/>
  <c r="C60" i="3"/>
  <c r="F60" i="3" s="1"/>
  <c r="G60" i="3" s="1"/>
  <c r="C75" i="3"/>
  <c r="C73" i="3"/>
  <c r="C74" i="3"/>
  <c r="C72" i="3"/>
  <c r="F72" i="3" s="1"/>
  <c r="G25" i="3"/>
  <c r="K24" i="3"/>
  <c r="D24" i="3"/>
  <c r="F24" i="3" s="1"/>
  <c r="E24" i="3"/>
  <c r="E20" i="2"/>
  <c r="D20" i="2"/>
  <c r="C20" i="2"/>
  <c r="C23" i="3"/>
  <c r="K23" i="3" s="1"/>
  <c r="G87" i="3" l="1"/>
  <c r="H87" i="3"/>
  <c r="I87" i="3" s="1"/>
  <c r="F49" i="3"/>
  <c r="G49" i="3" s="1"/>
  <c r="C244" i="3"/>
  <c r="F244" i="3" s="1"/>
  <c r="C238" i="3"/>
  <c r="F238" i="3" s="1"/>
  <c r="C233" i="3"/>
  <c r="F233" i="3" s="1"/>
  <c r="C230" i="3"/>
  <c r="F230" i="3" s="1"/>
  <c r="C224" i="3"/>
  <c r="F224" i="3" s="1"/>
  <c r="C217" i="3"/>
  <c r="F217" i="3" s="1"/>
  <c r="C242" i="3"/>
  <c r="F242" i="3" s="1"/>
  <c r="C236" i="3"/>
  <c r="F236" i="3" s="1"/>
  <c r="C247" i="3"/>
  <c r="F247" i="3" s="1"/>
  <c r="C241" i="3"/>
  <c r="F241" i="3" s="1"/>
  <c r="C235" i="3"/>
  <c r="F235" i="3" s="1"/>
  <c r="C216" i="3"/>
  <c r="F216" i="3" s="1"/>
  <c r="C219" i="3"/>
  <c r="F219" i="3" s="1"/>
  <c r="C225" i="3"/>
  <c r="F225" i="3" s="1"/>
  <c r="C243" i="3"/>
  <c r="F243" i="3" s="1"/>
  <c r="C229" i="3"/>
  <c r="F229" i="3" s="1"/>
  <c r="C231" i="3"/>
  <c r="F231" i="3" s="1"/>
  <c r="C222" i="3"/>
  <c r="F222" i="3" s="1"/>
  <c r="C239" i="3"/>
  <c r="F239" i="3" s="1"/>
  <c r="C220" i="3"/>
  <c r="F220" i="3" s="1"/>
  <c r="C246" i="3"/>
  <c r="F246" i="3" s="1"/>
  <c r="C237" i="3"/>
  <c r="F237" i="3" s="1"/>
  <c r="C232" i="3"/>
  <c r="F232" i="3" s="1"/>
  <c r="C226" i="3"/>
  <c r="F226" i="3" s="1"/>
  <c r="C245" i="3"/>
  <c r="F245" i="3" s="1"/>
  <c r="C221" i="3"/>
  <c r="F221" i="3" s="1"/>
  <c r="C227" i="3"/>
  <c r="F227" i="3" s="1"/>
  <c r="C240" i="3"/>
  <c r="F240" i="3" s="1"/>
  <c r="C234" i="3"/>
  <c r="F234" i="3" s="1"/>
  <c r="C228" i="3"/>
  <c r="F228" i="3" s="1"/>
  <c r="C218" i="3"/>
  <c r="F218" i="3" s="1"/>
  <c r="C223" i="3"/>
  <c r="F223" i="3" s="1"/>
  <c r="H51" i="3"/>
  <c r="I51" i="3" s="1"/>
  <c r="C201" i="3"/>
  <c r="F201" i="3" s="1"/>
  <c r="C193" i="3"/>
  <c r="F193" i="3" s="1"/>
  <c r="C190" i="3"/>
  <c r="F190" i="3" s="1"/>
  <c r="C202" i="3"/>
  <c r="F202" i="3" s="1"/>
  <c r="C194" i="3"/>
  <c r="F194" i="3" s="1"/>
  <c r="C189" i="3"/>
  <c r="F189" i="3" s="1"/>
  <c r="C203" i="3"/>
  <c r="F203" i="3" s="1"/>
  <c r="C195" i="3"/>
  <c r="F195" i="3" s="1"/>
  <c r="C198" i="3"/>
  <c r="F198" i="3" s="1"/>
  <c r="C192" i="3"/>
  <c r="F192" i="3" s="1"/>
  <c r="C204" i="3"/>
  <c r="F204" i="3" s="1"/>
  <c r="C196" i="3"/>
  <c r="F196" i="3" s="1"/>
  <c r="C197" i="3"/>
  <c r="F197" i="3" s="1"/>
  <c r="C199" i="3"/>
  <c r="F199" i="3" s="1"/>
  <c r="C191" i="3"/>
  <c r="F191" i="3" s="1"/>
  <c r="C200" i="3"/>
  <c r="F200" i="3" s="1"/>
  <c r="H55" i="3"/>
  <c r="I55" i="3" s="1"/>
  <c r="C182" i="3"/>
  <c r="F182" i="3" s="1"/>
  <c r="C183" i="3"/>
  <c r="F183" i="3" s="1"/>
  <c r="C181" i="3"/>
  <c r="F181" i="3" s="1"/>
  <c r="C184" i="3"/>
  <c r="F184" i="3" s="1"/>
  <c r="C185" i="3"/>
  <c r="F185" i="3" s="1"/>
  <c r="C186" i="3"/>
  <c r="F186" i="3" s="1"/>
  <c r="C187" i="3"/>
  <c r="F187" i="3" s="1"/>
  <c r="C188" i="3"/>
  <c r="F188" i="3" s="1"/>
  <c r="C174" i="3"/>
  <c r="C179" i="3"/>
  <c r="F179" i="3" s="1"/>
  <c r="C175" i="3"/>
  <c r="C173" i="3"/>
  <c r="C178" i="3"/>
  <c r="F178" i="3" s="1"/>
  <c r="C176" i="3"/>
  <c r="C177" i="3"/>
  <c r="F177" i="3" s="1"/>
  <c r="C180" i="3"/>
  <c r="F180" i="3" s="1"/>
  <c r="C157" i="3"/>
  <c r="F157" i="3" s="1"/>
  <c r="C149" i="3"/>
  <c r="F149" i="3" s="1"/>
  <c r="C158" i="3"/>
  <c r="F158" i="3" s="1"/>
  <c r="C150" i="3"/>
  <c r="F150" i="3" s="1"/>
  <c r="C147" i="3"/>
  <c r="F147" i="3" s="1"/>
  <c r="C159" i="3"/>
  <c r="F159" i="3" s="1"/>
  <c r="C151" i="3"/>
  <c r="F151" i="3" s="1"/>
  <c r="C146" i="3"/>
  <c r="F146" i="3" s="1"/>
  <c r="C156" i="3"/>
  <c r="F156" i="3" s="1"/>
  <c r="C160" i="3"/>
  <c r="F160" i="3" s="1"/>
  <c r="C152" i="3"/>
  <c r="F152" i="3" s="1"/>
  <c r="C154" i="3"/>
  <c r="F154" i="3" s="1"/>
  <c r="C155" i="3"/>
  <c r="F155" i="3" s="1"/>
  <c r="C161" i="3"/>
  <c r="F161" i="3" s="1"/>
  <c r="C153" i="3"/>
  <c r="F153" i="3" s="1"/>
  <c r="C148" i="3"/>
  <c r="F148" i="3" s="1"/>
  <c r="H59" i="3"/>
  <c r="I59" i="3" s="1"/>
  <c r="C139" i="3"/>
  <c r="F139" i="3" s="1"/>
  <c r="C140" i="3"/>
  <c r="F140" i="3" s="1"/>
  <c r="C138" i="3"/>
  <c r="F138" i="3" s="1"/>
  <c r="C141" i="3"/>
  <c r="F141" i="3" s="1"/>
  <c r="C142" i="3"/>
  <c r="F142" i="3" s="1"/>
  <c r="C143" i="3"/>
  <c r="F143" i="3" s="1"/>
  <c r="C144" i="3"/>
  <c r="F144" i="3" s="1"/>
  <c r="C145" i="3"/>
  <c r="F145" i="3" s="1"/>
  <c r="H67" i="3"/>
  <c r="I67" i="3" s="1"/>
  <c r="C131" i="3"/>
  <c r="C130" i="3"/>
  <c r="C132" i="3"/>
  <c r="C133" i="3"/>
  <c r="C134" i="3"/>
  <c r="F134" i="3" s="1"/>
  <c r="C135" i="3"/>
  <c r="F135" i="3" s="1"/>
  <c r="C136" i="3"/>
  <c r="F136" i="3" s="1"/>
  <c r="C137" i="3"/>
  <c r="F137" i="3" s="1"/>
  <c r="H49" i="3"/>
  <c r="I49" i="3" s="1"/>
  <c r="H44" i="3"/>
  <c r="I44" i="3" s="1"/>
  <c r="H47" i="3"/>
  <c r="I47" i="3" s="1"/>
  <c r="H65" i="3"/>
  <c r="I65" i="3" s="1"/>
  <c r="H45" i="3"/>
  <c r="I45" i="3" s="1"/>
  <c r="H46" i="3"/>
  <c r="I46" i="3" s="1"/>
  <c r="C113" i="3"/>
  <c r="F113" i="3" s="1"/>
  <c r="C105" i="3"/>
  <c r="F105" i="3" s="1"/>
  <c r="C90" i="3"/>
  <c r="F90" i="3" s="1"/>
  <c r="C94" i="3"/>
  <c r="F94" i="3" s="1"/>
  <c r="C115" i="3"/>
  <c r="F115" i="3" s="1"/>
  <c r="C114" i="3"/>
  <c r="F114" i="3" s="1"/>
  <c r="C106" i="3"/>
  <c r="F106" i="3" s="1"/>
  <c r="C97" i="3"/>
  <c r="F97" i="3" s="1"/>
  <c r="C107" i="3"/>
  <c r="F107" i="3" s="1"/>
  <c r="C88" i="3"/>
  <c r="F88" i="3" s="1"/>
  <c r="C116" i="3"/>
  <c r="F116" i="3" s="1"/>
  <c r="C108" i="3"/>
  <c r="F108" i="3" s="1"/>
  <c r="C91" i="3"/>
  <c r="F91" i="3" s="1"/>
  <c r="C93" i="3"/>
  <c r="F93" i="3" s="1"/>
  <c r="C95" i="3"/>
  <c r="F95" i="3" s="1"/>
  <c r="C100" i="3"/>
  <c r="C112" i="3"/>
  <c r="F112" i="3" s="1"/>
  <c r="C117" i="3"/>
  <c r="F117" i="3" s="1"/>
  <c r="C109" i="3"/>
  <c r="F109" i="3" s="1"/>
  <c r="C98" i="3"/>
  <c r="F98" i="3" s="1"/>
  <c r="C101" i="3"/>
  <c r="C92" i="3"/>
  <c r="F92" i="3" s="1"/>
  <c r="C96" i="3"/>
  <c r="F96" i="3" s="1"/>
  <c r="C104" i="3"/>
  <c r="F104" i="3" s="1"/>
  <c r="C118" i="3"/>
  <c r="F118" i="3" s="1"/>
  <c r="C110" i="3"/>
  <c r="F110" i="3" s="1"/>
  <c r="C89" i="3"/>
  <c r="F89" i="3" s="1"/>
  <c r="C102" i="3"/>
  <c r="C111" i="3"/>
  <c r="F111" i="3" s="1"/>
  <c r="C103" i="3"/>
  <c r="F103" i="3" s="1"/>
  <c r="C99" i="3"/>
  <c r="H58" i="3"/>
  <c r="I58" i="3" s="1"/>
  <c r="H53" i="3"/>
  <c r="I53" i="3" s="1"/>
  <c r="H50" i="3"/>
  <c r="I50" i="3" s="1"/>
  <c r="H48" i="3"/>
  <c r="I48" i="3" s="1"/>
  <c r="H52" i="3"/>
  <c r="I52" i="3" s="1"/>
  <c r="H57" i="3"/>
  <c r="I57" i="3" s="1"/>
  <c r="H70" i="3"/>
  <c r="I70" i="3" s="1"/>
  <c r="H64" i="3"/>
  <c r="I64" i="3" s="1"/>
  <c r="H54" i="3"/>
  <c r="I54" i="3" s="1"/>
  <c r="H56" i="3"/>
  <c r="I56" i="3" s="1"/>
  <c r="H68" i="3"/>
  <c r="I68" i="3" s="1"/>
  <c r="H62" i="3"/>
  <c r="I62" i="3" s="1"/>
  <c r="H71" i="3"/>
  <c r="I71" i="3" s="1"/>
  <c r="H61" i="3"/>
  <c r="I61" i="3" s="1"/>
  <c r="H69" i="3"/>
  <c r="I69" i="3" s="1"/>
  <c r="H66" i="3"/>
  <c r="I66" i="3" s="1"/>
  <c r="H60" i="3"/>
  <c r="I60" i="3" s="1"/>
  <c r="H63" i="3"/>
  <c r="I63" i="3" s="1"/>
  <c r="I24" i="3"/>
  <c r="H24" i="3"/>
  <c r="D23" i="3"/>
  <c r="F23" i="3" s="1"/>
  <c r="E23" i="3"/>
  <c r="J23" i="3"/>
  <c r="D25" i="2"/>
  <c r="C25" i="2"/>
  <c r="C45" i="2" s="1"/>
  <c r="E50" i="2" s="1"/>
  <c r="C19" i="2"/>
  <c r="D19" i="2"/>
  <c r="E19" i="2"/>
  <c r="B17" i="2"/>
  <c r="A47" i="2"/>
  <c r="A49" i="2"/>
  <c r="A51" i="2"/>
  <c r="A52" i="2"/>
  <c r="A59" i="2"/>
  <c r="A61" i="2"/>
  <c r="A64" i="2"/>
  <c r="A69" i="2"/>
  <c r="A70" i="2"/>
  <c r="A71" i="2"/>
  <c r="A72" i="2"/>
  <c r="A73" i="2"/>
  <c r="A74" i="2"/>
  <c r="A81" i="2"/>
  <c r="A82" i="2"/>
  <c r="A85" i="2"/>
  <c r="A86" i="2"/>
  <c r="A91" i="2"/>
  <c r="A92" i="2"/>
  <c r="A93" i="2"/>
  <c r="A95" i="2"/>
  <c r="A96" i="2"/>
  <c r="C89" i="2" l="1"/>
  <c r="L91" i="2" s="1"/>
  <c r="C67" i="2"/>
  <c r="L69" i="2" s="1"/>
  <c r="C79" i="2"/>
  <c r="L81" i="2" s="1"/>
  <c r="B36" i="2"/>
  <c r="B37" i="2" s="1"/>
  <c r="C69" i="2"/>
  <c r="K69" i="2" s="1"/>
  <c r="C47" i="2"/>
  <c r="D47" i="2" s="1"/>
  <c r="C59" i="2"/>
  <c r="D59" i="2" s="1"/>
  <c r="E70" i="2"/>
  <c r="C57" i="2"/>
  <c r="E64" i="2" s="1"/>
  <c r="C36" i="2"/>
  <c r="C37" i="2" s="1"/>
  <c r="C38" i="2" s="1"/>
  <c r="C39" i="2" s="1"/>
  <c r="C40" i="2" s="1"/>
  <c r="C91" i="2"/>
  <c r="D91" i="2" s="1"/>
  <c r="C81" i="2"/>
  <c r="D81" i="2" s="1"/>
  <c r="I23" i="3"/>
  <c r="H23" i="3"/>
  <c r="E47" i="2"/>
  <c r="E48" i="2"/>
  <c r="L49" i="2"/>
  <c r="E52" i="2"/>
  <c r="L50" i="2"/>
  <c r="L48" i="2"/>
  <c r="E51" i="2"/>
  <c r="L52" i="2"/>
  <c r="L47" i="2"/>
  <c r="L51" i="2"/>
  <c r="E49" i="2"/>
  <c r="L84" i="2"/>
  <c r="E94" i="2"/>
  <c r="E73" i="2"/>
  <c r="E71" i="2"/>
  <c r="L82" i="2"/>
  <c r="L74" i="2"/>
  <c r="L73" i="2"/>
  <c r="L72" i="2"/>
  <c r="L71" i="2"/>
  <c r="L70" i="2"/>
  <c r="L83" i="2" l="1"/>
  <c r="K47" i="2"/>
  <c r="L86" i="2"/>
  <c r="E86" i="2"/>
  <c r="L85" i="2"/>
  <c r="B38" i="2"/>
  <c r="B39" i="2" s="1"/>
  <c r="B40" i="2" s="1"/>
  <c r="C49" i="2"/>
  <c r="F49" i="2" s="1"/>
  <c r="N69" i="2"/>
  <c r="O69" i="2" s="1"/>
  <c r="L62" i="2"/>
  <c r="E74" i="2"/>
  <c r="E69" i="2"/>
  <c r="F69" i="2" s="1"/>
  <c r="E72" i="2"/>
  <c r="L93" i="2"/>
  <c r="L96" i="2"/>
  <c r="E84" i="2"/>
  <c r="L92" i="2"/>
  <c r="L95" i="2"/>
  <c r="E96" i="2"/>
  <c r="E81" i="2"/>
  <c r="F81" i="2" s="1"/>
  <c r="E92" i="2"/>
  <c r="E62" i="2"/>
  <c r="E61" i="2"/>
  <c r="E95" i="2"/>
  <c r="E85" i="2"/>
  <c r="E82" i="2"/>
  <c r="L94" i="2"/>
  <c r="E93" i="2"/>
  <c r="E83" i="2"/>
  <c r="E91" i="2"/>
  <c r="F91" i="2" s="1"/>
  <c r="M69" i="2"/>
  <c r="F47" i="2"/>
  <c r="M47" i="2"/>
  <c r="K59" i="2"/>
  <c r="D69" i="2"/>
  <c r="G69" i="2" s="1"/>
  <c r="H69" i="2" s="1"/>
  <c r="G47" i="2"/>
  <c r="H47" i="2" s="1"/>
  <c r="C70" i="2"/>
  <c r="D70" i="2" s="1"/>
  <c r="G70" i="2" s="1"/>
  <c r="H70" i="2" s="1"/>
  <c r="D36" i="2"/>
  <c r="M81" i="2"/>
  <c r="L60" i="2"/>
  <c r="L64" i="2"/>
  <c r="E63" i="2"/>
  <c r="E60" i="2"/>
  <c r="L63" i="2"/>
  <c r="N47" i="2"/>
  <c r="O47" i="2" s="1"/>
  <c r="L61" i="2"/>
  <c r="K81" i="2"/>
  <c r="N81" i="2" s="1"/>
  <c r="O81" i="2" s="1"/>
  <c r="L59" i="2"/>
  <c r="M59" i="2" s="1"/>
  <c r="E59" i="2"/>
  <c r="C60" i="2"/>
  <c r="K60" i="2" s="1"/>
  <c r="M91" i="2"/>
  <c r="K91" i="2"/>
  <c r="N91" i="2" s="1"/>
  <c r="O91" i="2" s="1"/>
  <c r="C48" i="2"/>
  <c r="C82" i="2"/>
  <c r="C92" i="2"/>
  <c r="D37" i="2"/>
  <c r="C93" i="2"/>
  <c r="C61" i="2"/>
  <c r="C71" i="2"/>
  <c r="C83" i="2"/>
  <c r="F70" i="2"/>
  <c r="N60" i="2" l="1"/>
  <c r="O60" i="2" s="1"/>
  <c r="G81" i="2"/>
  <c r="H81" i="2" s="1"/>
  <c r="F82" i="2"/>
  <c r="G91" i="2"/>
  <c r="H91" i="2" s="1"/>
  <c r="M70" i="2"/>
  <c r="K70" i="2"/>
  <c r="N70" i="2" s="1"/>
  <c r="O70" i="2" s="1"/>
  <c r="F60" i="2"/>
  <c r="M60" i="2"/>
  <c r="M82" i="2"/>
  <c r="F59" i="2"/>
  <c r="G59" i="2"/>
  <c r="H59" i="2" s="1"/>
  <c r="N59" i="2"/>
  <c r="O59" i="2" s="1"/>
  <c r="D60" i="2"/>
  <c r="G60" i="2" s="1"/>
  <c r="H60" i="2" s="1"/>
  <c r="D48" i="2"/>
  <c r="G48" i="2" s="1"/>
  <c r="H48" i="2" s="1"/>
  <c r="K48" i="2"/>
  <c r="N48" i="2" s="1"/>
  <c r="O48" i="2" s="1"/>
  <c r="M48" i="2"/>
  <c r="D92" i="2"/>
  <c r="G92" i="2" s="1"/>
  <c r="H92" i="2" s="1"/>
  <c r="K92" i="2"/>
  <c r="N92" i="2" s="1"/>
  <c r="O92" i="2" s="1"/>
  <c r="M92" i="2"/>
  <c r="F92" i="2"/>
  <c r="D82" i="2"/>
  <c r="G82" i="2" s="1"/>
  <c r="H82" i="2" s="1"/>
  <c r="K82" i="2"/>
  <c r="N82" i="2" s="1"/>
  <c r="O82" i="2" s="1"/>
  <c r="F48" i="2"/>
  <c r="D83" i="2"/>
  <c r="G83" i="2" s="1"/>
  <c r="H83" i="2" s="1"/>
  <c r="K83" i="2"/>
  <c r="N83" i="2" s="1"/>
  <c r="O83" i="2" s="1"/>
  <c r="F83" i="2"/>
  <c r="D93" i="2"/>
  <c r="G93" i="2" s="1"/>
  <c r="H93" i="2" s="1"/>
  <c r="K93" i="2"/>
  <c r="N93" i="2" s="1"/>
  <c r="O93" i="2" s="1"/>
  <c r="F93" i="2"/>
  <c r="M93" i="2"/>
  <c r="K71" i="2"/>
  <c r="N71" i="2" s="1"/>
  <c r="O71" i="2" s="1"/>
  <c r="D71" i="2"/>
  <c r="G71" i="2" s="1"/>
  <c r="H71" i="2" s="1"/>
  <c r="F71" i="2"/>
  <c r="D49" i="2"/>
  <c r="G49" i="2" s="1"/>
  <c r="H49" i="2" s="1"/>
  <c r="K49" i="2"/>
  <c r="N49" i="2" s="1"/>
  <c r="O49" i="2" s="1"/>
  <c r="M49" i="2"/>
  <c r="D61" i="2"/>
  <c r="G61" i="2" s="1"/>
  <c r="H61" i="2" s="1"/>
  <c r="K61" i="2"/>
  <c r="N61" i="2" s="1"/>
  <c r="O61" i="2" s="1"/>
  <c r="F61" i="2"/>
  <c r="M83" i="2"/>
  <c r="M61" i="2"/>
  <c r="C50" i="2"/>
  <c r="C94" i="2"/>
  <c r="C62" i="2"/>
  <c r="C72" i="2"/>
  <c r="D38" i="2"/>
  <c r="C84" i="2"/>
  <c r="M71" i="2"/>
  <c r="C51" i="2" l="1"/>
  <c r="C95" i="2"/>
  <c r="C63" i="2"/>
  <c r="D39" i="2"/>
  <c r="C73" i="2"/>
  <c r="C85" i="2"/>
  <c r="D94" i="2"/>
  <c r="G94" i="2" s="1"/>
  <c r="H94" i="2" s="1"/>
  <c r="K94" i="2"/>
  <c r="N94" i="2" s="1"/>
  <c r="O94" i="2" s="1"/>
  <c r="F94" i="2"/>
  <c r="M94" i="2"/>
  <c r="K72" i="2"/>
  <c r="N72" i="2" s="1"/>
  <c r="O72" i="2" s="1"/>
  <c r="D72" i="2"/>
  <c r="G72" i="2" s="1"/>
  <c r="H72" i="2" s="1"/>
  <c r="F72" i="2"/>
  <c r="M72" i="2"/>
  <c r="D62" i="2"/>
  <c r="G62" i="2" s="1"/>
  <c r="H62" i="2" s="1"/>
  <c r="K62" i="2"/>
  <c r="N62" i="2" s="1"/>
  <c r="O62" i="2" s="1"/>
  <c r="F62" i="2"/>
  <c r="M62" i="2"/>
  <c r="D84" i="2"/>
  <c r="G84" i="2" s="1"/>
  <c r="H84" i="2" s="1"/>
  <c r="K84" i="2"/>
  <c r="N84" i="2" s="1"/>
  <c r="O84" i="2" s="1"/>
  <c r="M84" i="2"/>
  <c r="F84" i="2"/>
  <c r="D50" i="2"/>
  <c r="G50" i="2" s="1"/>
  <c r="H50" i="2" s="1"/>
  <c r="K50" i="2"/>
  <c r="N50" i="2" s="1"/>
  <c r="O50" i="2" s="1"/>
  <c r="F50" i="2"/>
  <c r="M50" i="2"/>
  <c r="D85" i="2" l="1"/>
  <c r="G85" i="2" s="1"/>
  <c r="H85" i="2" s="1"/>
  <c r="K85" i="2"/>
  <c r="N85" i="2" s="1"/>
  <c r="O85" i="2" s="1"/>
  <c r="M85" i="2"/>
  <c r="F85" i="2"/>
  <c r="D63" i="2"/>
  <c r="G63" i="2" s="1"/>
  <c r="H63" i="2" s="1"/>
  <c r="K63" i="2"/>
  <c r="N63" i="2" s="1"/>
  <c r="O63" i="2" s="1"/>
  <c r="F63" i="2"/>
  <c r="M63" i="2"/>
  <c r="C52" i="2"/>
  <c r="C96" i="2"/>
  <c r="D40" i="2"/>
  <c r="C64" i="2"/>
  <c r="C74" i="2"/>
  <c r="C86" i="2"/>
  <c r="D95" i="2"/>
  <c r="G95" i="2" s="1"/>
  <c r="H95" i="2" s="1"/>
  <c r="K95" i="2"/>
  <c r="N95" i="2" s="1"/>
  <c r="O95" i="2" s="1"/>
  <c r="F95" i="2"/>
  <c r="M95" i="2"/>
  <c r="K73" i="2"/>
  <c r="N73" i="2" s="1"/>
  <c r="O73" i="2" s="1"/>
  <c r="D73" i="2"/>
  <c r="G73" i="2" s="1"/>
  <c r="H73" i="2" s="1"/>
  <c r="F73" i="2"/>
  <c r="M73" i="2"/>
  <c r="D51" i="2"/>
  <c r="G51" i="2" s="1"/>
  <c r="H51" i="2" s="1"/>
  <c r="K51" i="2"/>
  <c r="N51" i="2" s="1"/>
  <c r="O51" i="2" s="1"/>
  <c r="F51" i="2"/>
  <c r="M51" i="2"/>
  <c r="D64" i="2" l="1"/>
  <c r="G64" i="2" s="1"/>
  <c r="H64" i="2" s="1"/>
  <c r="K64" i="2"/>
  <c r="N64" i="2" s="1"/>
  <c r="O64" i="2" s="1"/>
  <c r="F64" i="2"/>
  <c r="M64" i="2"/>
  <c r="D86" i="2"/>
  <c r="G86" i="2" s="1"/>
  <c r="H86" i="2" s="1"/>
  <c r="K86" i="2"/>
  <c r="N86" i="2" s="1"/>
  <c r="O86" i="2" s="1"/>
  <c r="M86" i="2"/>
  <c r="F86" i="2"/>
  <c r="D96" i="2"/>
  <c r="G96" i="2" s="1"/>
  <c r="H96" i="2" s="1"/>
  <c r="K96" i="2"/>
  <c r="N96" i="2" s="1"/>
  <c r="O96" i="2" s="1"/>
  <c r="F96" i="2"/>
  <c r="M96" i="2"/>
  <c r="K74" i="2"/>
  <c r="N74" i="2" s="1"/>
  <c r="O74" i="2" s="1"/>
  <c r="D74" i="2"/>
  <c r="G74" i="2" s="1"/>
  <c r="H74" i="2" s="1"/>
  <c r="F74" i="2"/>
  <c r="M74" i="2"/>
  <c r="D52" i="2"/>
  <c r="G52" i="2" s="1"/>
  <c r="H52" i="2" s="1"/>
  <c r="F52" i="2"/>
  <c r="K52" i="2"/>
  <c r="N52" i="2" s="1"/>
  <c r="O52" i="2" s="1"/>
  <c r="M52" i="2"/>
  <c r="C22" i="3" l="1"/>
  <c r="D22" i="3" s="1"/>
  <c r="F22" i="3" s="1"/>
  <c r="E22" i="3" l="1"/>
  <c r="H22" i="3" s="1"/>
  <c r="J22" i="3"/>
  <c r="K22" i="3"/>
  <c r="K17" i="3"/>
  <c r="K18" i="3"/>
  <c r="K19" i="3"/>
  <c r="K20" i="3"/>
  <c r="J17" i="3"/>
  <c r="J18" i="3"/>
  <c r="J19" i="3"/>
  <c r="J20" i="3"/>
  <c r="C21" i="3"/>
  <c r="E21" i="3" s="1"/>
  <c r="E20" i="3"/>
  <c r="H20" i="3" s="1"/>
  <c r="D20" i="3"/>
  <c r="F20" i="3" s="1"/>
  <c r="E19" i="3"/>
  <c r="H19" i="3" s="1"/>
  <c r="D19" i="3"/>
  <c r="F19" i="3" s="1"/>
  <c r="E18" i="3"/>
  <c r="H18" i="3" s="1"/>
  <c r="D18" i="3"/>
  <c r="F18" i="3" s="1"/>
  <c r="E17" i="3"/>
  <c r="H17" i="3" s="1"/>
  <c r="D17" i="3"/>
  <c r="F17" i="3" s="1"/>
  <c r="I22" i="3" l="1"/>
  <c r="G20" i="3"/>
  <c r="G17" i="3"/>
  <c r="G19" i="3"/>
  <c r="G18" i="3"/>
  <c r="J21" i="3"/>
  <c r="K21" i="3"/>
  <c r="I21" i="3"/>
  <c r="H21" i="3"/>
  <c r="D21" i="3"/>
  <c r="I17" i="3"/>
  <c r="I18" i="3"/>
  <c r="I19" i="3"/>
  <c r="I20" i="3"/>
  <c r="G21" i="3" l="1"/>
  <c r="F21" i="3"/>
  <c r="G256" i="3" l="1"/>
  <c r="G213" i="3"/>
  <c r="G170" i="3"/>
  <c r="G127" i="3"/>
  <c r="E73" i="3"/>
  <c r="C16" i="3"/>
  <c r="D16" i="3" s="1"/>
  <c r="G16" i="3" s="1"/>
  <c r="C15" i="3"/>
  <c r="C14" i="3"/>
  <c r="D14" i="3" s="1"/>
  <c r="F14" i="3" s="1"/>
  <c r="C13" i="3"/>
  <c r="J13" i="3" s="1"/>
  <c r="C12" i="3"/>
  <c r="J12" i="3" s="1"/>
  <c r="C11" i="3"/>
  <c r="K11" i="3" s="1"/>
  <c r="C10" i="3"/>
  <c r="J10" i="3" s="1"/>
  <c r="C9" i="3"/>
  <c r="J9" i="3" s="1"/>
  <c r="C8" i="3"/>
  <c r="J8" i="3" s="1"/>
  <c r="C7" i="3"/>
  <c r="J7" i="3" s="1"/>
  <c r="C6" i="3"/>
  <c r="D6" i="3" s="1"/>
  <c r="C5" i="3"/>
  <c r="D5" i="3" s="1"/>
  <c r="C4" i="3"/>
  <c r="J4" i="3" s="1"/>
  <c r="C3" i="3"/>
  <c r="J3" i="3" s="1"/>
  <c r="C2" i="3"/>
  <c r="J2" i="3" s="1"/>
  <c r="D167" i="3" l="1"/>
  <c r="E167" i="3" s="1"/>
  <c r="D166" i="3"/>
  <c r="E166" i="3" s="1"/>
  <c r="D161" i="3"/>
  <c r="D162" i="3"/>
  <c r="E162" i="3" s="1"/>
  <c r="D163" i="3"/>
  <c r="E163" i="3" s="1"/>
  <c r="D164" i="3"/>
  <c r="E164" i="3" s="1"/>
  <c r="D165" i="3"/>
  <c r="E165" i="3" s="1"/>
  <c r="D250" i="3"/>
  <c r="E250" i="3" s="1"/>
  <c r="D251" i="3"/>
  <c r="E251" i="3" s="1"/>
  <c r="D252" i="3"/>
  <c r="E252" i="3" s="1"/>
  <c r="D253" i="3"/>
  <c r="E253" i="3" s="1"/>
  <c r="D248" i="3"/>
  <c r="E248" i="3" s="1"/>
  <c r="D249" i="3"/>
  <c r="E249" i="3" s="1"/>
  <c r="D205" i="3"/>
  <c r="E205" i="3" s="1"/>
  <c r="D206" i="3"/>
  <c r="E206" i="3" s="1"/>
  <c r="D207" i="3"/>
  <c r="E207" i="3" s="1"/>
  <c r="D208" i="3"/>
  <c r="E208" i="3" s="1"/>
  <c r="D209" i="3"/>
  <c r="E209" i="3" s="1"/>
  <c r="D210" i="3"/>
  <c r="E210" i="3" s="1"/>
  <c r="D283" i="3"/>
  <c r="E283" i="3" s="1"/>
  <c r="D284" i="3"/>
  <c r="E284" i="3" s="1"/>
  <c r="D285" i="3"/>
  <c r="E285" i="3" s="1"/>
  <c r="D286" i="3"/>
  <c r="E286" i="3" s="1"/>
  <c r="D287" i="3"/>
  <c r="E287" i="3" s="1"/>
  <c r="D288" i="3"/>
  <c r="E288" i="3" s="1"/>
  <c r="D247" i="3"/>
  <c r="D241" i="3"/>
  <c r="D235" i="3"/>
  <c r="D220" i="3"/>
  <c r="D225" i="3"/>
  <c r="D223" i="3"/>
  <c r="D238" i="3"/>
  <c r="D243" i="3"/>
  <c r="D229" i="3"/>
  <c r="D217" i="3"/>
  <c r="D245" i="3"/>
  <c r="D222" i="3"/>
  <c r="D230" i="3"/>
  <c r="D246" i="3"/>
  <c r="D237" i="3"/>
  <c r="D232" i="3"/>
  <c r="D226" i="3"/>
  <c r="D216" i="3"/>
  <c r="D219" i="3"/>
  <c r="D218" i="3"/>
  <c r="D227" i="3"/>
  <c r="D233" i="3"/>
  <c r="D240" i="3"/>
  <c r="D234" i="3"/>
  <c r="D228" i="3"/>
  <c r="D239" i="3"/>
  <c r="D221" i="3"/>
  <c r="D242" i="3"/>
  <c r="D231" i="3"/>
  <c r="D236" i="3"/>
  <c r="D244" i="3"/>
  <c r="D224" i="3"/>
  <c r="D277" i="3"/>
  <c r="D263" i="3"/>
  <c r="D278" i="3"/>
  <c r="D279" i="3"/>
  <c r="D271" i="3"/>
  <c r="D267" i="3"/>
  <c r="D265" i="3"/>
  <c r="D262" i="3"/>
  <c r="D280" i="3"/>
  <c r="D272" i="3"/>
  <c r="D276" i="3"/>
  <c r="D281" i="3"/>
  <c r="D273" i="3"/>
  <c r="D270" i="3"/>
  <c r="D264" i="3"/>
  <c r="D260" i="3"/>
  <c r="E260" i="3" s="1"/>
  <c r="D268" i="3"/>
  <c r="D282" i="3"/>
  <c r="D274" i="3"/>
  <c r="D261" i="3"/>
  <c r="E261" i="3" s="1"/>
  <c r="D275" i="3"/>
  <c r="D269" i="3"/>
  <c r="D266" i="3"/>
  <c r="D259" i="3"/>
  <c r="E259" i="3" s="1"/>
  <c r="D202" i="3"/>
  <c r="D194" i="3"/>
  <c r="D190" i="3"/>
  <c r="D200" i="3"/>
  <c r="D193" i="3"/>
  <c r="D203" i="3"/>
  <c r="D195" i="3"/>
  <c r="D198" i="3"/>
  <c r="D192" i="3"/>
  <c r="D201" i="3"/>
  <c r="D204" i="3"/>
  <c r="D196" i="3"/>
  <c r="D197" i="3"/>
  <c r="D189" i="3"/>
  <c r="D199" i="3"/>
  <c r="D191" i="3"/>
  <c r="D183" i="3"/>
  <c r="D184" i="3"/>
  <c r="D185" i="3"/>
  <c r="D186" i="3"/>
  <c r="D181" i="3"/>
  <c r="D187" i="3"/>
  <c r="D188" i="3"/>
  <c r="D182" i="3"/>
  <c r="D178" i="3"/>
  <c r="D174" i="3"/>
  <c r="E174" i="3" s="1"/>
  <c r="D177" i="3"/>
  <c r="D179" i="3"/>
  <c r="D180" i="3"/>
  <c r="D175" i="3"/>
  <c r="E175" i="3" s="1"/>
  <c r="D173" i="3"/>
  <c r="E173" i="3" s="1"/>
  <c r="D176" i="3"/>
  <c r="E176" i="3" s="1"/>
  <c r="D158" i="3"/>
  <c r="D150" i="3"/>
  <c r="D159" i="3"/>
  <c r="D151" i="3"/>
  <c r="D160" i="3"/>
  <c r="D152" i="3"/>
  <c r="D149" i="3"/>
  <c r="D153" i="3"/>
  <c r="D146" i="3"/>
  <c r="D147" i="3"/>
  <c r="D154" i="3"/>
  <c r="D155" i="3"/>
  <c r="D156" i="3"/>
  <c r="D148" i="3"/>
  <c r="D157" i="3"/>
  <c r="D140" i="3"/>
  <c r="D141" i="3"/>
  <c r="D142" i="3"/>
  <c r="D138" i="3"/>
  <c r="D143" i="3"/>
  <c r="D144" i="3"/>
  <c r="D145" i="3"/>
  <c r="D139" i="3"/>
  <c r="D134" i="3"/>
  <c r="D135" i="3"/>
  <c r="D136" i="3"/>
  <c r="D131" i="3"/>
  <c r="E131" i="3" s="1"/>
  <c r="D133" i="3"/>
  <c r="E133" i="3" s="1"/>
  <c r="D130" i="3"/>
  <c r="E130" i="3" s="1"/>
  <c r="D137" i="3"/>
  <c r="D132" i="3"/>
  <c r="E132" i="3" s="1"/>
  <c r="D114" i="3"/>
  <c r="D106" i="3"/>
  <c r="D101" i="3"/>
  <c r="E101" i="3" s="1"/>
  <c r="D108" i="3"/>
  <c r="D113" i="3"/>
  <c r="D105" i="3"/>
  <c r="D115" i="3"/>
  <c r="D107" i="3"/>
  <c r="D90" i="3"/>
  <c r="D94" i="3"/>
  <c r="D102" i="3"/>
  <c r="E102" i="3" s="1"/>
  <c r="D116" i="3"/>
  <c r="D97" i="3"/>
  <c r="D99" i="3"/>
  <c r="E99" i="3" s="1"/>
  <c r="D117" i="3"/>
  <c r="D109" i="3"/>
  <c r="D88" i="3"/>
  <c r="D89" i="3"/>
  <c r="D100" i="3"/>
  <c r="E100" i="3" s="1"/>
  <c r="D118" i="3"/>
  <c r="D110" i="3"/>
  <c r="D91" i="3"/>
  <c r="D93" i="3"/>
  <c r="D95" i="3"/>
  <c r="D104" i="3"/>
  <c r="D96" i="3"/>
  <c r="D111" i="3"/>
  <c r="D103" i="3"/>
  <c r="D98" i="3"/>
  <c r="D112" i="3"/>
  <c r="D92" i="3"/>
  <c r="D12" i="3"/>
  <c r="F12" i="3" s="1"/>
  <c r="D10" i="3"/>
  <c r="G10" i="3" s="1"/>
  <c r="K10" i="3"/>
  <c r="E3" i="3"/>
  <c r="I3" i="3" s="1"/>
  <c r="E8" i="3"/>
  <c r="H8" i="3" s="1"/>
  <c r="E10" i="3"/>
  <c r="I10" i="3" s="1"/>
  <c r="D7" i="3"/>
  <c r="F7" i="3" s="1"/>
  <c r="K2" i="3"/>
  <c r="K12" i="3"/>
  <c r="G14" i="3"/>
  <c r="E16" i="3"/>
  <c r="I16" i="3" s="1"/>
  <c r="E6" i="3"/>
  <c r="H6" i="3" s="1"/>
  <c r="E11" i="3"/>
  <c r="I11" i="3" s="1"/>
  <c r="D3" i="3"/>
  <c r="G3" i="3" s="1"/>
  <c r="D8" i="3"/>
  <c r="E12" i="3"/>
  <c r="E13" i="3"/>
  <c r="I13" i="3" s="1"/>
  <c r="D2" i="3"/>
  <c r="K5" i="3"/>
  <c r="E2" i="3"/>
  <c r="I2" i="3" s="1"/>
  <c r="E75" i="3"/>
  <c r="K9" i="3"/>
  <c r="E5" i="3"/>
  <c r="I5" i="3" s="1"/>
  <c r="E9" i="3"/>
  <c r="D11" i="3"/>
  <c r="E74" i="3"/>
  <c r="F16" i="3"/>
  <c r="D9" i="3"/>
  <c r="J11" i="3"/>
  <c r="F5" i="3"/>
  <c r="G5" i="3"/>
  <c r="K14" i="3"/>
  <c r="J14" i="3"/>
  <c r="K3" i="3"/>
  <c r="J5" i="3"/>
  <c r="D15" i="3"/>
  <c r="F15" i="3" s="1"/>
  <c r="K15" i="3"/>
  <c r="J15" i="3"/>
  <c r="K4" i="3"/>
  <c r="K16" i="3"/>
  <c r="J16" i="3"/>
  <c r="E4" i="3"/>
  <c r="E14" i="3"/>
  <c r="D4" i="3"/>
  <c r="K6" i="3"/>
  <c r="J6" i="3"/>
  <c r="D13" i="3"/>
  <c r="F13" i="3" s="1"/>
  <c r="K13" i="3"/>
  <c r="F6" i="3"/>
  <c r="G6" i="3"/>
  <c r="E7" i="3"/>
  <c r="I7" i="3" s="1"/>
  <c r="E15" i="3"/>
  <c r="K8" i="3"/>
  <c r="K7" i="3"/>
  <c r="E72" i="3"/>
  <c r="E265" i="3" l="1"/>
  <c r="H265" i="3" s="1"/>
  <c r="I265" i="3" s="1"/>
  <c r="G265" i="3"/>
  <c r="E269" i="3"/>
  <c r="H269" i="3" s="1"/>
  <c r="I269" i="3" s="1"/>
  <c r="G269" i="3"/>
  <c r="E270" i="3"/>
  <c r="H270" i="3" s="1"/>
  <c r="I270" i="3" s="1"/>
  <c r="G270" i="3"/>
  <c r="E267" i="3"/>
  <c r="H267" i="3" s="1"/>
  <c r="I267" i="3" s="1"/>
  <c r="G267" i="3"/>
  <c r="E244" i="3"/>
  <c r="H244" i="3" s="1"/>
  <c r="I244" i="3" s="1"/>
  <c r="G244" i="3"/>
  <c r="E240" i="3"/>
  <c r="H240" i="3" s="1"/>
  <c r="I240" i="3" s="1"/>
  <c r="G240" i="3"/>
  <c r="E237" i="3"/>
  <c r="H237" i="3" s="1"/>
  <c r="I237" i="3" s="1"/>
  <c r="G237" i="3"/>
  <c r="E238" i="3"/>
  <c r="H238" i="3" s="1"/>
  <c r="I238" i="3" s="1"/>
  <c r="G238" i="3"/>
  <c r="E224" i="3"/>
  <c r="H224" i="3" s="1"/>
  <c r="I224" i="3" s="1"/>
  <c r="G224" i="3"/>
  <c r="E275" i="3"/>
  <c r="H275" i="3" s="1"/>
  <c r="I275" i="3" s="1"/>
  <c r="G275" i="3"/>
  <c r="E273" i="3"/>
  <c r="H273" i="3" s="1"/>
  <c r="I273" i="3" s="1"/>
  <c r="G273" i="3"/>
  <c r="E271" i="3"/>
  <c r="H271" i="3" s="1"/>
  <c r="I271" i="3" s="1"/>
  <c r="G271" i="3"/>
  <c r="E236" i="3"/>
  <c r="H236" i="3" s="1"/>
  <c r="I236" i="3" s="1"/>
  <c r="G236" i="3"/>
  <c r="E233" i="3"/>
  <c r="H233" i="3" s="1"/>
  <c r="I233" i="3" s="1"/>
  <c r="G233" i="3"/>
  <c r="E246" i="3"/>
  <c r="H246" i="3" s="1"/>
  <c r="I246" i="3" s="1"/>
  <c r="G246" i="3"/>
  <c r="E223" i="3"/>
  <c r="H223" i="3" s="1"/>
  <c r="I223" i="3" s="1"/>
  <c r="G223" i="3"/>
  <c r="E232" i="3"/>
  <c r="H232" i="3" s="1"/>
  <c r="I232" i="3" s="1"/>
  <c r="G232" i="3"/>
  <c r="E281" i="3"/>
  <c r="H281" i="3" s="1"/>
  <c r="I281" i="3" s="1"/>
  <c r="G281" i="3"/>
  <c r="E279" i="3"/>
  <c r="H279" i="3" s="1"/>
  <c r="I279" i="3" s="1"/>
  <c r="G279" i="3"/>
  <c r="E231" i="3"/>
  <c r="H231" i="3" s="1"/>
  <c r="I231" i="3" s="1"/>
  <c r="G231" i="3"/>
  <c r="E227" i="3"/>
  <c r="H227" i="3" s="1"/>
  <c r="I227" i="3" s="1"/>
  <c r="G227" i="3"/>
  <c r="E230" i="3"/>
  <c r="H230" i="3" s="1"/>
  <c r="I230" i="3" s="1"/>
  <c r="G230" i="3"/>
  <c r="E225" i="3"/>
  <c r="H225" i="3" s="1"/>
  <c r="I225" i="3" s="1"/>
  <c r="G225" i="3"/>
  <c r="E243" i="3"/>
  <c r="H243" i="3" s="1"/>
  <c r="I243" i="3" s="1"/>
  <c r="G243" i="3"/>
  <c r="E274" i="3"/>
  <c r="H274" i="3" s="1"/>
  <c r="I274" i="3" s="1"/>
  <c r="G274" i="3"/>
  <c r="E276" i="3"/>
  <c r="H276" i="3" s="1"/>
  <c r="I276" i="3" s="1"/>
  <c r="G276" i="3"/>
  <c r="E278" i="3"/>
  <c r="H278" i="3" s="1"/>
  <c r="I278" i="3" s="1"/>
  <c r="G278" i="3"/>
  <c r="E242" i="3"/>
  <c r="H242" i="3" s="1"/>
  <c r="I242" i="3" s="1"/>
  <c r="G242" i="3"/>
  <c r="E218" i="3"/>
  <c r="H218" i="3" s="1"/>
  <c r="I218" i="3" s="1"/>
  <c r="G218" i="3"/>
  <c r="E222" i="3"/>
  <c r="H222" i="3" s="1"/>
  <c r="I222" i="3" s="1"/>
  <c r="G222" i="3"/>
  <c r="E220" i="3"/>
  <c r="H220" i="3" s="1"/>
  <c r="I220" i="3" s="1"/>
  <c r="G220" i="3"/>
  <c r="E234" i="3"/>
  <c r="H234" i="3" s="1"/>
  <c r="I234" i="3" s="1"/>
  <c r="G234" i="3"/>
  <c r="E282" i="3"/>
  <c r="H282" i="3" s="1"/>
  <c r="I282" i="3" s="1"/>
  <c r="G282" i="3"/>
  <c r="E272" i="3"/>
  <c r="H272" i="3" s="1"/>
  <c r="I272" i="3" s="1"/>
  <c r="G272" i="3"/>
  <c r="E263" i="3"/>
  <c r="H263" i="3" s="1"/>
  <c r="I263" i="3" s="1"/>
  <c r="G263" i="3"/>
  <c r="E221" i="3"/>
  <c r="H221" i="3" s="1"/>
  <c r="I221" i="3" s="1"/>
  <c r="G221" i="3"/>
  <c r="E219" i="3"/>
  <c r="H219" i="3" s="1"/>
  <c r="I219" i="3" s="1"/>
  <c r="G219" i="3"/>
  <c r="E245" i="3"/>
  <c r="H245" i="3" s="1"/>
  <c r="I245" i="3" s="1"/>
  <c r="G245" i="3"/>
  <c r="E235" i="3"/>
  <c r="H235" i="3" s="1"/>
  <c r="I235" i="3" s="1"/>
  <c r="G235" i="3"/>
  <c r="E266" i="3"/>
  <c r="H266" i="3" s="1"/>
  <c r="I266" i="3" s="1"/>
  <c r="G266" i="3"/>
  <c r="E268" i="3"/>
  <c r="H268" i="3" s="1"/>
  <c r="I268" i="3" s="1"/>
  <c r="G268" i="3"/>
  <c r="E280" i="3"/>
  <c r="H280" i="3" s="1"/>
  <c r="I280" i="3" s="1"/>
  <c r="G280" i="3"/>
  <c r="E277" i="3"/>
  <c r="H277" i="3" s="1"/>
  <c r="I277" i="3" s="1"/>
  <c r="G277" i="3"/>
  <c r="E239" i="3"/>
  <c r="H239" i="3" s="1"/>
  <c r="I239" i="3" s="1"/>
  <c r="G239" i="3"/>
  <c r="E216" i="3"/>
  <c r="H216" i="3" s="1"/>
  <c r="I216" i="3" s="1"/>
  <c r="G216" i="3"/>
  <c r="E217" i="3"/>
  <c r="H217" i="3" s="1"/>
  <c r="I217" i="3" s="1"/>
  <c r="G217" i="3"/>
  <c r="E241" i="3"/>
  <c r="H241" i="3" s="1"/>
  <c r="I241" i="3" s="1"/>
  <c r="G241" i="3"/>
  <c r="E264" i="3"/>
  <c r="H264" i="3" s="1"/>
  <c r="I264" i="3" s="1"/>
  <c r="G264" i="3"/>
  <c r="E262" i="3"/>
  <c r="H262" i="3" s="1"/>
  <c r="I262" i="3" s="1"/>
  <c r="G262" i="3"/>
  <c r="E228" i="3"/>
  <c r="H228" i="3" s="1"/>
  <c r="I228" i="3" s="1"/>
  <c r="G228" i="3"/>
  <c r="E226" i="3"/>
  <c r="H226" i="3" s="1"/>
  <c r="I226" i="3" s="1"/>
  <c r="G226" i="3"/>
  <c r="E229" i="3"/>
  <c r="H229" i="3" s="1"/>
  <c r="I229" i="3" s="1"/>
  <c r="G229" i="3"/>
  <c r="E247" i="3"/>
  <c r="H247" i="3" s="1"/>
  <c r="I247" i="3" s="1"/>
  <c r="G247" i="3"/>
  <c r="E199" i="3"/>
  <c r="H199" i="3" s="1"/>
  <c r="I199" i="3" s="1"/>
  <c r="G199" i="3"/>
  <c r="E195" i="3"/>
  <c r="H195" i="3" s="1"/>
  <c r="I195" i="3" s="1"/>
  <c r="G195" i="3"/>
  <c r="E189" i="3"/>
  <c r="H189" i="3" s="1"/>
  <c r="I189" i="3" s="1"/>
  <c r="G189" i="3"/>
  <c r="E203" i="3"/>
  <c r="H203" i="3" s="1"/>
  <c r="I203" i="3" s="1"/>
  <c r="G203" i="3"/>
  <c r="E197" i="3"/>
  <c r="H197" i="3" s="1"/>
  <c r="I197" i="3" s="1"/>
  <c r="G197" i="3"/>
  <c r="E193" i="3"/>
  <c r="H193" i="3" s="1"/>
  <c r="I193" i="3" s="1"/>
  <c r="G193" i="3"/>
  <c r="E196" i="3"/>
  <c r="H196" i="3" s="1"/>
  <c r="I196" i="3" s="1"/>
  <c r="G196" i="3"/>
  <c r="E200" i="3"/>
  <c r="H200" i="3" s="1"/>
  <c r="I200" i="3" s="1"/>
  <c r="G200" i="3"/>
  <c r="E198" i="3"/>
  <c r="H198" i="3" s="1"/>
  <c r="I198" i="3" s="1"/>
  <c r="G198" i="3"/>
  <c r="E204" i="3"/>
  <c r="H204" i="3" s="1"/>
  <c r="I204" i="3" s="1"/>
  <c r="G204" i="3"/>
  <c r="E190" i="3"/>
  <c r="H190" i="3" s="1"/>
  <c r="I190" i="3" s="1"/>
  <c r="G190" i="3"/>
  <c r="E201" i="3"/>
  <c r="H201" i="3" s="1"/>
  <c r="I201" i="3" s="1"/>
  <c r="G201" i="3"/>
  <c r="E194" i="3"/>
  <c r="H194" i="3" s="1"/>
  <c r="I194" i="3" s="1"/>
  <c r="G194" i="3"/>
  <c r="E191" i="3"/>
  <c r="H191" i="3" s="1"/>
  <c r="I191" i="3" s="1"/>
  <c r="G191" i="3"/>
  <c r="E192" i="3"/>
  <c r="H192" i="3" s="1"/>
  <c r="I192" i="3" s="1"/>
  <c r="G192" i="3"/>
  <c r="E202" i="3"/>
  <c r="H202" i="3" s="1"/>
  <c r="I202" i="3" s="1"/>
  <c r="G202" i="3"/>
  <c r="E182" i="3"/>
  <c r="H182" i="3" s="1"/>
  <c r="I182" i="3" s="1"/>
  <c r="G182" i="3"/>
  <c r="E188" i="3"/>
  <c r="H188" i="3" s="1"/>
  <c r="I188" i="3" s="1"/>
  <c r="G188" i="3"/>
  <c r="E181" i="3"/>
  <c r="H181" i="3" s="1"/>
  <c r="I181" i="3" s="1"/>
  <c r="G181" i="3"/>
  <c r="E187" i="3"/>
  <c r="H187" i="3" s="1"/>
  <c r="I187" i="3" s="1"/>
  <c r="G187" i="3"/>
  <c r="E186" i="3"/>
  <c r="H186" i="3" s="1"/>
  <c r="I186" i="3" s="1"/>
  <c r="G186" i="3"/>
  <c r="E185" i="3"/>
  <c r="H185" i="3" s="1"/>
  <c r="I185" i="3" s="1"/>
  <c r="G185" i="3"/>
  <c r="E184" i="3"/>
  <c r="H184" i="3" s="1"/>
  <c r="I184" i="3" s="1"/>
  <c r="G184" i="3"/>
  <c r="E183" i="3"/>
  <c r="H183" i="3" s="1"/>
  <c r="I183" i="3" s="1"/>
  <c r="G183" i="3"/>
  <c r="E180" i="3"/>
  <c r="H180" i="3" s="1"/>
  <c r="I180" i="3" s="1"/>
  <c r="G180" i="3"/>
  <c r="E179" i="3"/>
  <c r="H179" i="3" s="1"/>
  <c r="I179" i="3" s="1"/>
  <c r="G179" i="3"/>
  <c r="E177" i="3"/>
  <c r="H177" i="3" s="1"/>
  <c r="I177" i="3" s="1"/>
  <c r="G177" i="3"/>
  <c r="E178" i="3"/>
  <c r="H178" i="3" s="1"/>
  <c r="I178" i="3" s="1"/>
  <c r="G178" i="3"/>
  <c r="E157" i="3"/>
  <c r="H157" i="3" s="1"/>
  <c r="I157" i="3" s="1"/>
  <c r="G157" i="3"/>
  <c r="E161" i="3"/>
  <c r="H161" i="3" s="1"/>
  <c r="I161" i="3" s="1"/>
  <c r="G161" i="3"/>
  <c r="E148" i="3"/>
  <c r="H148" i="3" s="1"/>
  <c r="I148" i="3" s="1"/>
  <c r="G148" i="3"/>
  <c r="E149" i="3"/>
  <c r="H149" i="3" s="1"/>
  <c r="I149" i="3" s="1"/>
  <c r="G149" i="3"/>
  <c r="E158" i="3"/>
  <c r="H158" i="3" s="1"/>
  <c r="I158" i="3" s="1"/>
  <c r="G158" i="3"/>
  <c r="E155" i="3"/>
  <c r="H155" i="3" s="1"/>
  <c r="I155" i="3" s="1"/>
  <c r="G155" i="3"/>
  <c r="E160" i="3"/>
  <c r="H160" i="3" s="1"/>
  <c r="I160" i="3" s="1"/>
  <c r="G160" i="3"/>
  <c r="E154" i="3"/>
  <c r="H154" i="3" s="1"/>
  <c r="I154" i="3" s="1"/>
  <c r="G154" i="3"/>
  <c r="E151" i="3"/>
  <c r="H151" i="3" s="1"/>
  <c r="I151" i="3" s="1"/>
  <c r="G151" i="3"/>
  <c r="E153" i="3"/>
  <c r="H153" i="3" s="1"/>
  <c r="I153" i="3" s="1"/>
  <c r="G153" i="3"/>
  <c r="E152" i="3"/>
  <c r="H152" i="3" s="1"/>
  <c r="I152" i="3" s="1"/>
  <c r="G152" i="3"/>
  <c r="E147" i="3"/>
  <c r="H147" i="3" s="1"/>
  <c r="I147" i="3" s="1"/>
  <c r="G147" i="3"/>
  <c r="E159" i="3"/>
  <c r="H159" i="3" s="1"/>
  <c r="I159" i="3" s="1"/>
  <c r="G159" i="3"/>
  <c r="E156" i="3"/>
  <c r="H156" i="3" s="1"/>
  <c r="I156" i="3" s="1"/>
  <c r="G156" i="3"/>
  <c r="E146" i="3"/>
  <c r="H146" i="3" s="1"/>
  <c r="I146" i="3" s="1"/>
  <c r="G146" i="3"/>
  <c r="E150" i="3"/>
  <c r="H150" i="3" s="1"/>
  <c r="I150" i="3" s="1"/>
  <c r="G150" i="3"/>
  <c r="E140" i="3"/>
  <c r="H140" i="3" s="1"/>
  <c r="I140" i="3" s="1"/>
  <c r="G140" i="3"/>
  <c r="E139" i="3"/>
  <c r="H139" i="3" s="1"/>
  <c r="I139" i="3" s="1"/>
  <c r="G139" i="3"/>
  <c r="E145" i="3"/>
  <c r="H145" i="3" s="1"/>
  <c r="I145" i="3" s="1"/>
  <c r="G145" i="3"/>
  <c r="E144" i="3"/>
  <c r="H144" i="3" s="1"/>
  <c r="I144" i="3" s="1"/>
  <c r="G144" i="3"/>
  <c r="E143" i="3"/>
  <c r="H143" i="3" s="1"/>
  <c r="I143" i="3" s="1"/>
  <c r="G143" i="3"/>
  <c r="E138" i="3"/>
  <c r="H138" i="3" s="1"/>
  <c r="I138" i="3" s="1"/>
  <c r="G138" i="3"/>
  <c r="E142" i="3"/>
  <c r="H142" i="3" s="1"/>
  <c r="I142" i="3" s="1"/>
  <c r="G142" i="3"/>
  <c r="E141" i="3"/>
  <c r="H141" i="3" s="1"/>
  <c r="I141" i="3" s="1"/>
  <c r="G141" i="3"/>
  <c r="E137" i="3"/>
  <c r="H137" i="3" s="1"/>
  <c r="I137" i="3" s="1"/>
  <c r="G137" i="3"/>
  <c r="E136" i="3"/>
  <c r="H136" i="3" s="1"/>
  <c r="I136" i="3" s="1"/>
  <c r="G136" i="3"/>
  <c r="E135" i="3"/>
  <c r="H135" i="3" s="1"/>
  <c r="I135" i="3" s="1"/>
  <c r="G135" i="3"/>
  <c r="E134" i="3"/>
  <c r="H134" i="3" s="1"/>
  <c r="I134" i="3" s="1"/>
  <c r="G134" i="3"/>
  <c r="E105" i="3"/>
  <c r="H105" i="3" s="1"/>
  <c r="I105" i="3" s="1"/>
  <c r="G105" i="3"/>
  <c r="E98" i="3"/>
  <c r="H98" i="3" s="1"/>
  <c r="I98" i="3" s="1"/>
  <c r="G98" i="3"/>
  <c r="E110" i="3"/>
  <c r="H110" i="3" s="1"/>
  <c r="I110" i="3" s="1"/>
  <c r="G110" i="3"/>
  <c r="E97" i="3"/>
  <c r="H97" i="3" s="1"/>
  <c r="I97" i="3" s="1"/>
  <c r="G97" i="3"/>
  <c r="E113" i="3"/>
  <c r="H113" i="3" s="1"/>
  <c r="I113" i="3" s="1"/>
  <c r="G113" i="3"/>
  <c r="E103" i="3"/>
  <c r="H103" i="3" s="1"/>
  <c r="I103" i="3" s="1"/>
  <c r="G103" i="3"/>
  <c r="E118" i="3"/>
  <c r="H118" i="3" s="1"/>
  <c r="I118" i="3" s="1"/>
  <c r="G118" i="3"/>
  <c r="E116" i="3"/>
  <c r="H116" i="3" s="1"/>
  <c r="I116" i="3" s="1"/>
  <c r="G116" i="3"/>
  <c r="E108" i="3"/>
  <c r="H108" i="3" s="1"/>
  <c r="I108" i="3" s="1"/>
  <c r="G108" i="3"/>
  <c r="E91" i="3"/>
  <c r="H91" i="3" s="1"/>
  <c r="I91" i="3" s="1"/>
  <c r="G91" i="3"/>
  <c r="E111" i="3"/>
  <c r="H111" i="3" s="1"/>
  <c r="I111" i="3" s="1"/>
  <c r="G111" i="3"/>
  <c r="E112" i="3"/>
  <c r="H112" i="3" s="1"/>
  <c r="I112" i="3" s="1"/>
  <c r="G112" i="3"/>
  <c r="E96" i="3"/>
  <c r="H96" i="3" s="1"/>
  <c r="I96" i="3" s="1"/>
  <c r="G96" i="3"/>
  <c r="E89" i="3"/>
  <c r="H89" i="3" s="1"/>
  <c r="I89" i="3" s="1"/>
  <c r="G89" i="3"/>
  <c r="E94" i="3"/>
  <c r="H94" i="3" s="1"/>
  <c r="I94" i="3" s="1"/>
  <c r="G94" i="3"/>
  <c r="E104" i="3"/>
  <c r="H104" i="3" s="1"/>
  <c r="I104" i="3" s="1"/>
  <c r="G104" i="3"/>
  <c r="E88" i="3"/>
  <c r="H88" i="3" s="1"/>
  <c r="I88" i="3" s="1"/>
  <c r="G88" i="3"/>
  <c r="E90" i="3"/>
  <c r="H90" i="3" s="1"/>
  <c r="I90" i="3" s="1"/>
  <c r="G90" i="3"/>
  <c r="E106" i="3"/>
  <c r="H106" i="3" s="1"/>
  <c r="I106" i="3" s="1"/>
  <c r="G106" i="3"/>
  <c r="E95" i="3"/>
  <c r="H95" i="3" s="1"/>
  <c r="I95" i="3" s="1"/>
  <c r="G95" i="3"/>
  <c r="E109" i="3"/>
  <c r="H109" i="3" s="1"/>
  <c r="I109" i="3" s="1"/>
  <c r="G109" i="3"/>
  <c r="E107" i="3"/>
  <c r="H107" i="3" s="1"/>
  <c r="I107" i="3" s="1"/>
  <c r="G107" i="3"/>
  <c r="E114" i="3"/>
  <c r="H114" i="3" s="1"/>
  <c r="I114" i="3" s="1"/>
  <c r="G114" i="3"/>
  <c r="E92" i="3"/>
  <c r="H92" i="3" s="1"/>
  <c r="I92" i="3" s="1"/>
  <c r="G92" i="3"/>
  <c r="E93" i="3"/>
  <c r="H93" i="3" s="1"/>
  <c r="I93" i="3" s="1"/>
  <c r="G93" i="3"/>
  <c r="E117" i="3"/>
  <c r="H117" i="3" s="1"/>
  <c r="I117" i="3" s="1"/>
  <c r="G117" i="3"/>
  <c r="E115" i="3"/>
  <c r="H115" i="3" s="1"/>
  <c r="I115" i="3" s="1"/>
  <c r="G115" i="3"/>
  <c r="G12" i="3"/>
  <c r="G24" i="3"/>
  <c r="G22" i="3"/>
  <c r="G23" i="3"/>
  <c r="G7" i="3"/>
  <c r="H10" i="3"/>
  <c r="H5" i="3"/>
  <c r="F10" i="3"/>
  <c r="F3" i="3"/>
  <c r="G13" i="3"/>
  <c r="H3" i="3"/>
  <c r="H2" i="3"/>
  <c r="I8" i="3"/>
  <c r="H11" i="3"/>
  <c r="G15" i="3"/>
  <c r="I6" i="3"/>
  <c r="H16" i="3"/>
  <c r="H12" i="3"/>
  <c r="I12" i="3"/>
  <c r="G8" i="3"/>
  <c r="F8" i="3"/>
  <c r="H13" i="3"/>
  <c r="G9" i="3"/>
  <c r="F9" i="3"/>
  <c r="I9" i="3"/>
  <c r="H9" i="3"/>
  <c r="F2" i="3"/>
  <c r="G2" i="3"/>
  <c r="F11" i="3"/>
  <c r="G11" i="3"/>
  <c r="G4" i="3"/>
  <c r="F4" i="3"/>
  <c r="H14" i="3"/>
  <c r="I14" i="3"/>
  <c r="I4" i="3"/>
  <c r="H4" i="3"/>
  <c r="H7" i="3"/>
  <c r="I15" i="3"/>
  <c r="H15" i="3"/>
  <c r="F75" i="3"/>
  <c r="F74" i="3"/>
  <c r="F73" i="3"/>
  <c r="G72" i="3"/>
  <c r="F260" i="3"/>
  <c r="F259" i="3"/>
  <c r="F261" i="3"/>
  <c r="G259" i="3" l="1"/>
  <c r="H259" i="3"/>
  <c r="I259" i="3" s="1"/>
  <c r="G74" i="3"/>
  <c r="H74" i="3"/>
  <c r="I74" i="3" s="1"/>
  <c r="F173" i="3"/>
  <c r="F174" i="3"/>
  <c r="F175" i="3"/>
  <c r="F176" i="3"/>
  <c r="G261" i="3"/>
  <c r="H261" i="3"/>
  <c r="I261" i="3" s="1"/>
  <c r="H73" i="3"/>
  <c r="I73" i="3" s="1"/>
  <c r="G73" i="3"/>
  <c r="H260" i="3"/>
  <c r="I260" i="3" s="1"/>
  <c r="G260" i="3"/>
  <c r="G75" i="3"/>
  <c r="H75" i="3"/>
  <c r="I75" i="3" s="1"/>
  <c r="F102" i="3"/>
  <c r="F101" i="3"/>
  <c r="F100" i="3"/>
  <c r="F99" i="3"/>
  <c r="H72" i="3"/>
  <c r="I72" i="3" s="1"/>
  <c r="F133" i="3"/>
  <c r="F132" i="3"/>
  <c r="F131" i="3"/>
  <c r="F130" i="3"/>
  <c r="G101" i="3" l="1"/>
  <c r="H101" i="3"/>
  <c r="I101" i="3" s="1"/>
  <c r="G133" i="3"/>
  <c r="H133" i="3"/>
  <c r="I133" i="3" s="1"/>
  <c r="G102" i="3"/>
  <c r="H102" i="3"/>
  <c r="I102" i="3" s="1"/>
  <c r="H175" i="3"/>
  <c r="I175" i="3" s="1"/>
  <c r="G175" i="3"/>
  <c r="H132" i="3"/>
  <c r="I132" i="3" s="1"/>
  <c r="G132" i="3"/>
  <c r="H176" i="3"/>
  <c r="I176" i="3" s="1"/>
  <c r="G176" i="3"/>
  <c r="G130" i="3"/>
  <c r="H130" i="3"/>
  <c r="I130" i="3" s="1"/>
  <c r="G99" i="3"/>
  <c r="H99" i="3"/>
  <c r="I99" i="3" s="1"/>
  <c r="H174" i="3"/>
  <c r="I174" i="3" s="1"/>
  <c r="G174" i="3"/>
  <c r="G131" i="3"/>
  <c r="H131" i="3"/>
  <c r="I131" i="3" s="1"/>
  <c r="G100" i="3"/>
  <c r="H100" i="3"/>
  <c r="I100" i="3" s="1"/>
  <c r="G173" i="3"/>
  <c r="H173" i="3"/>
  <c r="I173" i="3" s="1"/>
</calcChain>
</file>

<file path=xl/sharedStrings.xml><?xml version="1.0" encoding="utf-8"?>
<sst xmlns="http://schemas.openxmlformats.org/spreadsheetml/2006/main" count="278" uniqueCount="129">
  <si>
    <t>AWARD PERIOD</t>
  </si>
  <si>
    <t>FY 99 10/98-12/99</t>
  </si>
  <si>
    <t xml:space="preserve"> </t>
  </si>
  <si>
    <t>Instructions:</t>
  </si>
  <si>
    <t>Effort</t>
  </si>
  <si>
    <t>NIH AY Cap/mo^</t>
  </si>
  <si>
    <t>NIH AY Cap/mo</t>
  </si>
  <si>
    <t xml:space="preserve"> $ cap-distr to NIH account</t>
  </si>
  <si>
    <t>% distribution to NIH account</t>
  </si>
  <si>
    <t>total monthly salary</t>
  </si>
  <si>
    <t>FY 99 1/00-12/00</t>
  </si>
  <si>
    <t>FY 00 1/00-12/00</t>
  </si>
  <si>
    <t>FY 01 10/00-12/00</t>
  </si>
  <si>
    <t>FY 01 1/01-12/01</t>
  </si>
  <si>
    <t>FY 02 1/02-12/02</t>
  </si>
  <si>
    <t>FY 00 1/99-12/99</t>
  </si>
  <si>
    <t>FY 04 1/04-12/04</t>
  </si>
  <si>
    <t>FY 03 1/03-12/03</t>
  </si>
  <si>
    <t>FY 05 1/05-12/05</t>
  </si>
  <si>
    <t>FY 06 1/06-12/06</t>
  </si>
  <si>
    <t>FY 07 1/07-12/07</t>
  </si>
  <si>
    <t>FY 08 1/08-12/08</t>
  </si>
  <si>
    <t>FY 09 1/09-12/09</t>
  </si>
  <si>
    <t>FY 10 1/10-12/10</t>
  </si>
  <si>
    <t>NIH SALARY CAP</t>
  </si>
  <si>
    <t>NIH Cap for 10 MO APPT</t>
  </si>
  <si>
    <t>10 MO AY Appt Pd Over 12 mo (10 mo appt CAP/12 MO)*</t>
  </si>
  <si>
    <t>10 MO AY Appt Pd Over 10 mo (10 mo appt CAP/10 MO)*</t>
  </si>
  <si>
    <t>9 MO AY Appt Pd Over 12 mo (9 mo appt CAP/12 MO)*</t>
  </si>
  <si>
    <t>9 MO AY Appt Pd Over 9 mo (9 mo appt CAP/9 MO)*</t>
  </si>
  <si>
    <t>Summer Salary CAP/MO (10/2)</t>
  </si>
  <si>
    <t>Summer Salary CAP/MO (9/3)</t>
  </si>
  <si>
    <t>ENTER FACULTY MONTHLY ACADMIC YEAR SALARY &amp; PROPOSED EFFORT BASED ON TYPE OF APPOINTMENT AND NUMBER OF PAY PERIODS</t>
  </si>
  <si>
    <t>12 MONTH AY APPOINTMENT PAID OVER 12 MONTHS</t>
  </si>
  <si>
    <t>AY Monthly Salary</t>
  </si>
  <si>
    <t>AY Salary*</t>
  </si>
  <si>
    <t xml:space="preserve">10 MONTH AY APPOINTMENT PAID OVER 12 MONTHS </t>
  </si>
  <si>
    <t xml:space="preserve">9 MONTH AY APPOINTMENT PAID OVER 12 MONTHS </t>
  </si>
  <si>
    <t xml:space="preserve">10 MONTH AY APPOINTMENT  PAID OVER 10 MONTHS </t>
  </si>
  <si>
    <t>AY Salary</t>
  </si>
  <si>
    <t xml:space="preserve">9 MONTH AY APPOINTMENT  PAID OVER 9 MONTHS </t>
  </si>
  <si>
    <t>Summer Monthly Salary</t>
  </si>
  <si>
    <t>NIH Cap*</t>
  </si>
  <si>
    <t>SUMMER salary</t>
  </si>
  <si>
    <t>SUMMER SALARY 9 MONTH APPOINTMENT</t>
  </si>
  <si>
    <t xml:space="preserve">    (See IBS defintion &amp; instructions on how to calculate on the Overview of the Worksheets Tab).</t>
  </si>
  <si>
    <t>Account #</t>
  </si>
  <si>
    <t>NIH Cap for             12 MO APPT</t>
  </si>
  <si>
    <t>NIH Cap for    9 MO APPT</t>
  </si>
  <si>
    <t>2) In Column A - Enter all NIH accounts in the appropriate Appointment / Paid over time section.</t>
  </si>
  <si>
    <t>3) In Column B - For each account, enter the Effort % commttment.</t>
  </si>
  <si>
    <r>
      <t>4) Amounts in these two columns (</t>
    </r>
    <r>
      <rPr>
        <b/>
        <i/>
        <sz val="11"/>
        <rFont val="Sylfaen"/>
        <family val="1"/>
      </rPr>
      <t>% Distribution to NIH account</t>
    </r>
    <r>
      <rPr>
        <sz val="11"/>
        <rFont val="Sylfaen"/>
        <family val="1"/>
      </rPr>
      <t xml:space="preserve"> and </t>
    </r>
    <r>
      <rPr>
        <b/>
        <i/>
        <sz val="11"/>
        <rFont val="Sylfaen"/>
        <family val="1"/>
      </rPr>
      <t xml:space="preserve">$ cap-distr to NIH Account) </t>
    </r>
    <r>
      <rPr>
        <sz val="11"/>
        <rFont val="Sylfaen"/>
        <family val="1"/>
      </rPr>
      <t>for each account will automatically calculate.</t>
    </r>
  </si>
  <si>
    <t>FY 12 12/11 - 6/30/12</t>
  </si>
  <si>
    <t>FY 13 7/12 -6/30/13</t>
  </si>
  <si>
    <t xml:space="preserve">FY 14 7/13 to 1/14 </t>
  </si>
  <si>
    <t>FY 14 &amp; 15  10/14 to 1/15</t>
  </si>
  <si>
    <t>FY16 (1/10/16+)</t>
  </si>
  <si>
    <t>FY 17 (1/08/17+)</t>
  </si>
  <si>
    <r>
      <rPr>
        <b/>
        <sz val="11"/>
        <rFont val="Sylfaen"/>
        <family val="1"/>
      </rPr>
      <t>*NOTE</t>
    </r>
    <r>
      <rPr>
        <sz val="11"/>
        <rFont val="Sylfaen"/>
        <family val="1"/>
      </rPr>
      <t xml:space="preserve"> - The amount(s) in column H (</t>
    </r>
    <r>
      <rPr>
        <b/>
        <i/>
        <sz val="11"/>
        <rFont val="Sylfaen"/>
        <family val="1"/>
      </rPr>
      <t>amount over cap to be allocated to non-sponsored account worktags</t>
    </r>
    <r>
      <rPr>
        <sz val="11"/>
        <rFont val="Sylfaen"/>
        <family val="1"/>
      </rPr>
      <t xml:space="preserve">), </t>
    </r>
  </si>
  <si>
    <t xml:space="preserve">which will be reflected on the costing allocation task in Workday. </t>
  </si>
  <si>
    <t>amt over cap to non-sponsored account</t>
  </si>
  <si>
    <t>% distribution to non-sponsored account</t>
  </si>
  <si>
    <t>FY 18 (1/07/18-1/5/19)</t>
  </si>
  <si>
    <t>% effort distribution to 2 ledger</t>
  </si>
  <si>
    <t>Monthly SUMMER salary at 100% Effort</t>
  </si>
  <si>
    <t>Effort %</t>
  </si>
  <si>
    <t xml:space="preserve">Brown Fiscal Years </t>
  </si>
  <si>
    <t>% effort distribution to NIH account</t>
  </si>
  <si>
    <t>NIH Cap/mo*</t>
  </si>
  <si>
    <t>$ over cap  allocated to 2-ledger</t>
  </si>
  <si>
    <t>SUMMER SALARY</t>
  </si>
  <si>
    <t>% effort  distribution to 2 ledger</t>
  </si>
  <si>
    <t>Monthly AY Salary at 100% Effort</t>
  </si>
  <si>
    <t xml:space="preserve">ACADEMIC YEAR APPOINTMENT </t>
  </si>
  <si>
    <t xml:space="preserve">9 MONTH </t>
  </si>
  <si>
    <t xml:space="preserve">10 MONTH  </t>
  </si>
  <si>
    <t xml:space="preserve">12 MONTH APPOINTMENT </t>
  </si>
  <si>
    <t>If effort changes during fiscal year, use column J to calculate the 2nd %effort charged</t>
  </si>
  <si>
    <t>ENTER FACULTY MONTHLY ACADEMIC YEAR PROPOSED EFFORT BASED ON TYPE OF APPOINTMENT</t>
  </si>
  <si>
    <t xml:space="preserve">    on appropriate fiscal year.</t>
  </si>
  <si>
    <t xml:space="preserve">     If effort changes during fiscal year, input    changed effort % in column J. </t>
  </si>
  <si>
    <t>for 9 Mo Appt</t>
  </si>
  <si>
    <t>for 10 Mo Appt</t>
  </si>
  <si>
    <t xml:space="preserve">     by fiscal Year in column B of the appropriate 12, 10 or 9 month appointment type.</t>
  </si>
  <si>
    <t>Potential Cal Year Salary</t>
  </si>
  <si>
    <t>Faculty AY Salary</t>
  </si>
  <si>
    <t>Brown Fiscal Years Involved</t>
  </si>
  <si>
    <t>Escalation Rate</t>
  </si>
  <si>
    <t xml:space="preserve"> 4)  At left, in cell B23, alter escalation rate if required by sponsor.</t>
  </si>
  <si>
    <t>Current Salary</t>
  </si>
  <si>
    <t xml:space="preserve"> 3) At left in cells A27-A32, enter Brown fiscal years involved in proposal.</t>
  </si>
  <si>
    <r>
      <t xml:space="preserve">   </t>
    </r>
    <r>
      <rPr>
        <i/>
        <sz val="11"/>
        <rFont val="Sylfaen"/>
        <family val="1"/>
      </rPr>
      <t xml:space="preserve">  (See IBS defintion &amp; instructions on how to calculate on the Overview of the Worksheets Tab).</t>
    </r>
  </si>
  <si>
    <t>Faculty Name</t>
  </si>
  <si>
    <t xml:space="preserve"> 2) At left in A22, enter faculty's Institutional Base Salary (IBS) </t>
  </si>
  <si>
    <t xml:space="preserve"> 1) At left in cells A20 enter faculty's name.</t>
  </si>
  <si>
    <t>FY17  (01/08/17+)</t>
  </si>
  <si>
    <t>FY10 1/11-12/11</t>
  </si>
  <si>
    <t>9 month appointment reaches salary cap at</t>
  </si>
  <si>
    <t>10 month appointment reaches salary cap at</t>
  </si>
  <si>
    <t>Effective Monthly Cap for 100% effort</t>
  </si>
  <si>
    <t>NIH (12 Month) SALARY CAP</t>
  </si>
  <si>
    <t>FY 19 (1/06/19-1/4/20)</t>
  </si>
  <si>
    <t>FY24</t>
  </si>
  <si>
    <t>FY25</t>
  </si>
  <si>
    <t>FY26</t>
  </si>
  <si>
    <t>FY 21 (1/5/20-1/2/21)</t>
  </si>
  <si>
    <t>FY 22 (1/2/22+)</t>
  </si>
  <si>
    <t>FY 20 (1/06/20-1/4/21)</t>
  </si>
  <si>
    <t>FY27</t>
  </si>
  <si>
    <t>FY 23 (1/1/23+)</t>
  </si>
  <si>
    <t>FY28</t>
  </si>
  <si>
    <t>FTE</t>
  </si>
  <si>
    <t>1) Enter faculty's Institutional Base Salary (IBS) in the yellow square to the right as well as the employee's FTE.</t>
  </si>
  <si>
    <t>Non-Sponsored Funds</t>
  </si>
  <si>
    <t>IBS</t>
  </si>
  <si>
    <t xml:space="preserve">     calculate.  If promotion anticipated, in cells B35-40, adjust Institutional Base Salary for that fiscal year.</t>
  </si>
  <si>
    <r>
      <t xml:space="preserve">7)  For the year's where the individual's salary is greater than the NIH CAP, enter </t>
    </r>
    <r>
      <rPr>
        <u/>
        <sz val="11"/>
        <rFont val="Sylfaen"/>
        <family val="1"/>
      </rPr>
      <t xml:space="preserve">Effort % </t>
    </r>
    <r>
      <rPr>
        <sz val="11"/>
        <rFont val="Sylfaen"/>
        <family val="1"/>
      </rPr>
      <t xml:space="preserve">commitment </t>
    </r>
  </si>
  <si>
    <t>8)  $ Cap Distr to NIH Account and % Effort Distribution to NIH Account will calculate.</t>
  </si>
  <si>
    <t>9) Enter % distribution to NIH Account into COEUS budget under % Effort Charged based</t>
  </si>
  <si>
    <r>
      <t xml:space="preserve">10)  Attach copy of worksheet to COEUS under the </t>
    </r>
    <r>
      <rPr>
        <u/>
        <sz val="11"/>
        <rFont val="Sylfaen"/>
        <family val="1"/>
      </rPr>
      <t>NIH Salary Cap Worksheet</t>
    </r>
    <r>
      <rPr>
        <sz val="11"/>
        <rFont val="Sylfaen"/>
        <family val="1"/>
      </rPr>
      <t xml:space="preserve"> Narrative/Attachment Type.</t>
    </r>
  </si>
  <si>
    <t>5) Add faculty's FTE in E28 to calculate correct NIH OTC Amount per FTE</t>
  </si>
  <si>
    <t>6) Cell B35 will automatically populate with the salary entered in A30, Out-year salaries will</t>
  </si>
  <si>
    <t>Revision Date - 1/25/24</t>
  </si>
  <si>
    <t>FY 24 (1/01/24+)</t>
  </si>
  <si>
    <t>FY 23 (1/01/23-12/31/23)</t>
  </si>
  <si>
    <t>FY 22 (1/02/22-12/31/22)</t>
  </si>
  <si>
    <t>FY29</t>
  </si>
  <si>
    <t>Revision Date -2/7/24</t>
  </si>
  <si>
    <t>FY 24 (1/1/24+)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</si>
</sst>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 numFmtId="167" formatCode="_(* #,##0_);_(* \(#,##0\);_(* &quot;-&quot;??_);_(@_)"/>
    <numFmt numFmtId="168" formatCode="0.0000%"/>
  </numFmts>
  <fonts count="35">
    <font>
      <sz val="10"/>
      <name val="Arial"/>
    </font>
    <font>
      <sz val="10"/>
      <name val="Arial"/>
      <family val="2"/>
    </font>
    <font>
      <b/>
      <sz val="8"/>
      <name val="Arial Unicode MS"/>
      <family val="2"/>
    </font>
    <font>
      <sz val="9"/>
      <name val="Sylfaen"/>
      <family val="1"/>
    </font>
    <font>
      <sz val="9"/>
      <name val="Arial Unicode MS"/>
      <family val="2"/>
    </font>
    <font>
      <b/>
      <sz val="9"/>
      <name val="Arial Unicode MS"/>
      <family val="2"/>
    </font>
    <font>
      <b/>
      <sz val="10"/>
      <name val="Sylfaen"/>
      <family val="1"/>
    </font>
    <font>
      <sz val="10"/>
      <name val="Sylfaen"/>
      <family val="1"/>
    </font>
    <font>
      <b/>
      <sz val="9"/>
      <name val="Sylfaen"/>
      <family val="1"/>
    </font>
    <font>
      <b/>
      <sz val="9"/>
      <color indexed="8"/>
      <name val="Sylfaen"/>
      <family val="1"/>
    </font>
    <font>
      <sz val="9"/>
      <color indexed="8"/>
      <name val="Sylfaen"/>
      <family val="1"/>
    </font>
    <font>
      <i/>
      <sz val="9"/>
      <name val="Sylfaen"/>
      <family val="1"/>
    </font>
    <font>
      <b/>
      <i/>
      <sz val="9"/>
      <color indexed="10"/>
      <name val="Sylfaen"/>
      <family val="1"/>
    </font>
    <font>
      <i/>
      <sz val="9"/>
      <color indexed="10"/>
      <name val="Sylfaen"/>
      <family val="1"/>
    </font>
    <font>
      <sz val="9"/>
      <color indexed="10"/>
      <name val="Sylfaen"/>
      <family val="1"/>
    </font>
    <font>
      <b/>
      <sz val="9"/>
      <color indexed="10"/>
      <name val="Sylfaen"/>
      <family val="1"/>
    </font>
    <font>
      <sz val="11"/>
      <name val="Sylfaen"/>
      <family val="1"/>
    </font>
    <font>
      <b/>
      <sz val="11"/>
      <name val="Sylfaen"/>
      <family val="1"/>
    </font>
    <font>
      <b/>
      <i/>
      <sz val="10"/>
      <name val="Sylfaen"/>
      <family val="1"/>
    </font>
    <font>
      <b/>
      <i/>
      <sz val="11"/>
      <name val="Sylfaen"/>
      <family val="1"/>
    </font>
    <font>
      <b/>
      <sz val="12"/>
      <name val="Sylfaen"/>
      <family val="1"/>
    </font>
    <font>
      <sz val="9"/>
      <color rgb="FF8D17EF"/>
      <name val="Sylfaen"/>
      <family val="1"/>
    </font>
    <font>
      <b/>
      <sz val="9"/>
      <color rgb="FF8D17EF"/>
      <name val="Sylfaen"/>
      <family val="1"/>
    </font>
    <font>
      <i/>
      <sz val="9"/>
      <color indexed="8"/>
      <name val="Sylfaen"/>
      <family val="1"/>
    </font>
    <font>
      <b/>
      <i/>
      <sz val="9"/>
      <color rgb="FFFF0000"/>
      <name val="Sylfaen"/>
      <family val="1"/>
    </font>
    <font>
      <b/>
      <sz val="9"/>
      <color rgb="FF00B050"/>
      <name val="Sylfaen"/>
      <family val="1"/>
    </font>
    <font>
      <b/>
      <i/>
      <sz val="9"/>
      <color rgb="FF00B050"/>
      <name val="Sylfaen"/>
      <family val="1"/>
    </font>
    <font>
      <b/>
      <sz val="9"/>
      <color rgb="FFFF0000"/>
      <name val="Sylfaen"/>
      <family val="1"/>
    </font>
    <font>
      <sz val="9"/>
      <name val="Calibri"/>
      <family val="2"/>
      <scheme val="minor"/>
    </font>
    <font>
      <u/>
      <sz val="11"/>
      <name val="Sylfaen"/>
      <family val="1"/>
    </font>
    <font>
      <b/>
      <sz val="9"/>
      <name val="Calibri"/>
      <family val="2"/>
      <scheme val="minor"/>
    </font>
    <font>
      <b/>
      <sz val="10"/>
      <name val="Arial"/>
      <family val="2"/>
    </font>
    <font>
      <i/>
      <sz val="11"/>
      <name val="Sylfaen"/>
      <family val="1"/>
    </font>
    <font>
      <sz val="8"/>
      <name val="Arial Unicode MS"/>
      <family val="2"/>
    </font>
    <font>
      <sz val="9"/>
      <name val="Arial"/>
      <family val="2"/>
    </font>
  </fonts>
  <fills count="12">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5" tint="0.79998168889431442"/>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style="hair">
        <color indexed="64"/>
      </right>
      <top/>
      <bottom/>
      <diagonal/>
    </border>
    <border>
      <left/>
      <right style="thick">
        <color indexed="64"/>
      </right>
      <top/>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style="thick">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3" fillId="0" borderId="0" xfId="0" applyFont="1"/>
    <xf numFmtId="0" fontId="6" fillId="0" borderId="0" xfId="0" applyFont="1"/>
    <xf numFmtId="0" fontId="6" fillId="0" borderId="1" xfId="0" applyFont="1" applyBorder="1"/>
    <xf numFmtId="0" fontId="3" fillId="0" borderId="2" xfId="0" applyFont="1" applyBorder="1"/>
    <xf numFmtId="43" fontId="8" fillId="0" borderId="0" xfId="0" applyNumberFormat="1" applyFont="1"/>
    <xf numFmtId="44" fontId="8" fillId="0" borderId="0" xfId="0" applyNumberFormat="1" applyFont="1"/>
    <xf numFmtId="0" fontId="14" fillId="0" borderId="0" xfId="0" applyFont="1"/>
    <xf numFmtId="0" fontId="3" fillId="0" borderId="0" xfId="0" applyFont="1" applyAlignment="1">
      <alignment wrapText="1"/>
    </xf>
    <xf numFmtId="0" fontId="2" fillId="0" borderId="4" xfId="0" applyFont="1" applyBorder="1" applyAlignment="1">
      <alignment horizontal="center"/>
    </xf>
    <xf numFmtId="0" fontId="2" fillId="0" borderId="4" xfId="0" applyFont="1" applyBorder="1" applyAlignment="1">
      <alignment horizontal="center" wrapText="1"/>
    </xf>
    <xf numFmtId="0" fontId="2" fillId="3" borderId="4" xfId="0" applyFont="1" applyFill="1" applyBorder="1" applyAlignment="1">
      <alignment horizontal="center" wrapText="1"/>
    </xf>
    <xf numFmtId="43" fontId="4" fillId="0" borderId="5" xfId="0" applyNumberFormat="1" applyFont="1" applyBorder="1"/>
    <xf numFmtId="43" fontId="4" fillId="0" borderId="5" xfId="1" applyFont="1" applyFill="1" applyBorder="1"/>
    <xf numFmtId="43" fontId="4" fillId="0" borderId="0" xfId="1" applyFont="1" applyFill="1" applyBorder="1"/>
    <xf numFmtId="164" fontId="3" fillId="0" borderId="0" xfId="2" applyNumberFormat="1" applyFont="1"/>
    <xf numFmtId="0" fontId="8" fillId="0" borderId="0" xfId="0" applyFont="1"/>
    <xf numFmtId="44" fontId="3" fillId="0" borderId="0" xfId="0" applyNumberFormat="1" applyFont="1"/>
    <xf numFmtId="0" fontId="3" fillId="5" borderId="0" xfId="0" applyFont="1" applyFill="1"/>
    <xf numFmtId="164" fontId="8" fillId="2" borderId="1" xfId="2" applyNumberFormat="1" applyFont="1" applyFill="1" applyBorder="1"/>
    <xf numFmtId="0" fontId="3" fillId="0" borderId="7" xfId="0" applyFont="1" applyBorder="1"/>
    <xf numFmtId="0" fontId="12" fillId="0" borderId="0" xfId="0" applyFont="1"/>
    <xf numFmtId="0" fontId="8" fillId="0" borderId="0" xfId="0" applyFont="1" applyAlignment="1">
      <alignment horizontal="right"/>
    </xf>
    <xf numFmtId="43" fontId="8" fillId="0" borderId="1" xfId="0" applyNumberFormat="1" applyFont="1" applyBorder="1"/>
    <xf numFmtId="44" fontId="9" fillId="0" borderId="0" xfId="2" applyFont="1" applyFill="1"/>
    <xf numFmtId="44" fontId="10" fillId="0" borderId="0" xfId="0" applyNumberFormat="1" applyFont="1"/>
    <xf numFmtId="44" fontId="3" fillId="0" borderId="0" xfId="2" applyFont="1"/>
    <xf numFmtId="44" fontId="8" fillId="0" borderId="0" xfId="2" applyFont="1"/>
    <xf numFmtId="165" fontId="11" fillId="0" borderId="0" xfId="3" applyNumberFormat="1" applyFont="1"/>
    <xf numFmtId="44" fontId="11" fillId="0" borderId="0" xfId="2" applyFont="1"/>
    <xf numFmtId="10" fontId="11" fillId="0" borderId="0" xfId="3" applyNumberFormat="1" applyFont="1"/>
    <xf numFmtId="44" fontId="11" fillId="0" borderId="0" xfId="0" applyNumberFormat="1" applyFont="1"/>
    <xf numFmtId="9" fontId="8" fillId="0" borderId="0" xfId="3" applyFont="1"/>
    <xf numFmtId="10" fontId="3" fillId="0" borderId="0" xfId="3" applyNumberFormat="1" applyFont="1"/>
    <xf numFmtId="0" fontId="13" fillId="0" borderId="0" xfId="0" applyFont="1"/>
    <xf numFmtId="43" fontId="8" fillId="0" borderId="0" xfId="1" applyFont="1" applyBorder="1"/>
    <xf numFmtId="0" fontId="15" fillId="0" borderId="0" xfId="0" applyFont="1"/>
    <xf numFmtId="9" fontId="3" fillId="0" borderId="0" xfId="3" applyFont="1" applyAlignment="1">
      <alignment horizontal="center"/>
    </xf>
    <xf numFmtId="43" fontId="3" fillId="0" borderId="0" xfId="3" applyNumberFormat="1" applyFont="1" applyAlignment="1">
      <alignment horizontal="center"/>
    </xf>
    <xf numFmtId="43" fontId="3" fillId="0" borderId="0" xfId="0" applyNumberFormat="1" applyFont="1"/>
    <xf numFmtId="164" fontId="8" fillId="7" borderId="0" xfId="2" applyNumberFormat="1" applyFont="1" applyFill="1" applyBorder="1"/>
    <xf numFmtId="0" fontId="3" fillId="7" borderId="0" xfId="0" applyFont="1" applyFill="1"/>
    <xf numFmtId="0" fontId="16" fillId="0" borderId="0" xfId="0" applyFont="1"/>
    <xf numFmtId="0" fontId="16" fillId="7" borderId="0" xfId="0" applyFont="1" applyFill="1"/>
    <xf numFmtId="164" fontId="17" fillId="7" borderId="0" xfId="2" applyNumberFormat="1" applyFont="1" applyFill="1" applyBorder="1"/>
    <xf numFmtId="0" fontId="6" fillId="0" borderId="3" xfId="0" applyFont="1" applyBorder="1" applyAlignment="1">
      <alignment horizontal="center" wrapText="1"/>
    </xf>
    <xf numFmtId="0" fontId="18" fillId="0" borderId="3" xfId="0" applyFont="1" applyBorder="1" applyAlignment="1">
      <alignment horizontal="center" wrapText="1"/>
    </xf>
    <xf numFmtId="0" fontId="0" fillId="6" borderId="8" xfId="0" applyFill="1" applyBorder="1"/>
    <xf numFmtId="0" fontId="0" fillId="6" borderId="9" xfId="0" applyFill="1" applyBorder="1"/>
    <xf numFmtId="0" fontId="7" fillId="7" borderId="0" xfId="0" applyFont="1" applyFill="1"/>
    <xf numFmtId="0" fontId="0" fillId="7" borderId="0" xfId="0" applyFill="1"/>
    <xf numFmtId="0" fontId="6" fillId="0" borderId="3" xfId="0" applyFont="1" applyBorder="1" applyAlignment="1">
      <alignment horizontal="center"/>
    </xf>
    <xf numFmtId="0" fontId="20" fillId="0" borderId="0" xfId="0" applyFont="1"/>
    <xf numFmtId="0" fontId="0" fillId="8" borderId="0" xfId="0" applyFill="1"/>
    <xf numFmtId="44" fontId="11" fillId="8" borderId="0" xfId="2" applyFont="1" applyFill="1"/>
    <xf numFmtId="10" fontId="11" fillId="8" borderId="0" xfId="3" applyNumberFormat="1" applyFont="1" applyFill="1"/>
    <xf numFmtId="44" fontId="11" fillId="8" borderId="0" xfId="0" applyNumberFormat="1" applyFont="1" applyFill="1"/>
    <xf numFmtId="0" fontId="3" fillId="8" borderId="0" xfId="0" applyFont="1" applyFill="1"/>
    <xf numFmtId="43" fontId="3" fillId="8" borderId="0" xfId="3" applyNumberFormat="1" applyFont="1" applyFill="1" applyAlignment="1">
      <alignment horizontal="center"/>
    </xf>
    <xf numFmtId="43" fontId="3" fillId="8" borderId="0" xfId="0" applyNumberFormat="1" applyFont="1" applyFill="1"/>
    <xf numFmtId="10" fontId="3" fillId="8" borderId="0" xfId="3" applyNumberFormat="1" applyFont="1" applyFill="1"/>
    <xf numFmtId="44" fontId="3" fillId="8" borderId="0" xfId="2" applyFont="1" applyFill="1"/>
    <xf numFmtId="0" fontId="16" fillId="9" borderId="0" xfId="0" applyFont="1" applyFill="1"/>
    <xf numFmtId="0" fontId="3" fillId="9" borderId="0" xfId="0" applyFont="1" applyFill="1"/>
    <xf numFmtId="166" fontId="4" fillId="0" borderId="5" xfId="0" applyNumberFormat="1" applyFont="1" applyBorder="1"/>
    <xf numFmtId="166" fontId="4" fillId="0" borderId="5" xfId="1" applyNumberFormat="1" applyFont="1" applyFill="1" applyBorder="1"/>
    <xf numFmtId="166" fontId="4" fillId="0" borderId="0" xfId="1" applyNumberFormat="1" applyFont="1" applyFill="1" applyBorder="1"/>
    <xf numFmtId="166" fontId="4" fillId="3" borderId="5" xfId="0" applyNumberFormat="1" applyFont="1" applyFill="1" applyBorder="1"/>
    <xf numFmtId="166" fontId="4" fillId="3" borderId="6" xfId="1" applyNumberFormat="1" applyFont="1" applyFill="1" applyBorder="1"/>
    <xf numFmtId="166" fontId="4" fillId="0" borderId="0" xfId="0" applyNumberFormat="1" applyFont="1"/>
    <xf numFmtId="166" fontId="3" fillId="0" borderId="0" xfId="0" applyNumberFormat="1" applyFont="1"/>
    <xf numFmtId="166" fontId="5" fillId="0" borderId="0" xfId="0" applyNumberFormat="1" applyFont="1"/>
    <xf numFmtId="166" fontId="8" fillId="0" borderId="0" xfId="0" applyNumberFormat="1" applyFont="1"/>
    <xf numFmtId="0" fontId="3" fillId="0" borderId="10" xfId="0" applyFont="1" applyBorder="1"/>
    <xf numFmtId="0" fontId="3" fillId="0" borderId="11" xfId="0" applyFont="1" applyBorder="1"/>
    <xf numFmtId="165" fontId="11" fillId="0" borderId="11" xfId="3" applyNumberFormat="1" applyFont="1" applyBorder="1"/>
    <xf numFmtId="0" fontId="3" fillId="0" borderId="12" xfId="0" applyFont="1" applyBorder="1"/>
    <xf numFmtId="10" fontId="3" fillId="0" borderId="13" xfId="0" applyNumberFormat="1" applyFont="1" applyBorder="1"/>
    <xf numFmtId="10" fontId="21" fillId="0" borderId="0" xfId="3" applyNumberFormat="1" applyFont="1" applyFill="1" applyBorder="1"/>
    <xf numFmtId="9" fontId="9" fillId="2" borderId="0" xfId="3" applyFont="1" applyFill="1" applyBorder="1"/>
    <xf numFmtId="10" fontId="3" fillId="0" borderId="0" xfId="0" applyNumberFormat="1" applyFont="1"/>
    <xf numFmtId="0" fontId="3" fillId="0" borderId="14" xfId="0" applyFont="1" applyBorder="1"/>
    <xf numFmtId="0" fontId="3" fillId="0" borderId="15" xfId="0" applyFont="1" applyBorder="1"/>
    <xf numFmtId="0" fontId="8" fillId="0" borderId="16" xfId="0" applyFont="1" applyBorder="1" applyAlignment="1">
      <alignment horizontal="center" wrapText="1"/>
    </xf>
    <xf numFmtId="0" fontId="8" fillId="0" borderId="3" xfId="0" applyFont="1" applyBorder="1" applyAlignment="1">
      <alignment horizontal="center" wrapText="1"/>
    </xf>
    <xf numFmtId="0" fontId="8" fillId="0" borderId="3" xfId="0" applyFont="1" applyBorder="1" applyAlignment="1">
      <alignment wrapText="1"/>
    </xf>
    <xf numFmtId="0" fontId="8" fillId="0" borderId="0" xfId="0" applyFont="1" applyAlignment="1">
      <alignment horizontal="center" wrapText="1"/>
    </xf>
    <xf numFmtId="0" fontId="3" fillId="0" borderId="3" xfId="0" applyFont="1" applyBorder="1" applyAlignment="1">
      <alignment horizontal="center" wrapText="1"/>
    </xf>
    <xf numFmtId="0" fontId="8" fillId="0" borderId="17" xfId="0" applyFont="1" applyBorder="1" applyAlignment="1">
      <alignment horizontal="center" wrapText="1"/>
    </xf>
    <xf numFmtId="0" fontId="3" fillId="0" borderId="13" xfId="0" applyFont="1" applyBorder="1"/>
    <xf numFmtId="0" fontId="14" fillId="0" borderId="13" xfId="0" applyFont="1" applyBorder="1"/>
    <xf numFmtId="44" fontId="23" fillId="0" borderId="3" xfId="2" applyFont="1" applyFill="1" applyBorder="1"/>
    <xf numFmtId="0" fontId="11" fillId="0" borderId="3" xfId="0" applyFont="1" applyBorder="1" applyAlignment="1">
      <alignment horizontal="center"/>
    </xf>
    <xf numFmtId="0" fontId="14" fillId="0" borderId="14" xfId="0" applyFont="1" applyBorder="1"/>
    <xf numFmtId="0" fontId="3" fillId="0" borderId="18" xfId="0" applyFont="1" applyBorder="1"/>
    <xf numFmtId="0" fontId="3" fillId="0" borderId="19" xfId="0" applyFont="1" applyBorder="1"/>
    <xf numFmtId="0" fontId="14" fillId="0" borderId="18" xfId="0" applyFont="1" applyBorder="1"/>
    <xf numFmtId="0" fontId="8" fillId="0" borderId="19" xfId="0" applyFont="1" applyBorder="1" applyAlignment="1">
      <alignment horizontal="right"/>
    </xf>
    <xf numFmtId="0" fontId="14" fillId="0" borderId="19" xfId="0" applyFont="1" applyBorder="1"/>
    <xf numFmtId="0" fontId="24" fillId="0" borderId="19" xfId="0" applyFont="1" applyBorder="1"/>
    <xf numFmtId="0" fontId="25" fillId="0" borderId="19" xfId="0" applyFont="1" applyBorder="1"/>
    <xf numFmtId="0" fontId="3" fillId="0" borderId="16" xfId="0" applyFont="1" applyBorder="1"/>
    <xf numFmtId="0" fontId="3" fillId="0" borderId="3" xfId="0" applyFont="1" applyBorder="1"/>
    <xf numFmtId="165" fontId="11" fillId="0" borderId="3" xfId="3" applyNumberFormat="1" applyFont="1" applyBorder="1"/>
    <xf numFmtId="0" fontId="3" fillId="0" borderId="17" xfId="0" applyFont="1" applyBorder="1"/>
    <xf numFmtId="164" fontId="8" fillId="0" borderId="0" xfId="2" applyNumberFormat="1" applyFont="1" applyFill="1" applyBorder="1"/>
    <xf numFmtId="44" fontId="8" fillId="0" borderId="13" xfId="0" applyNumberFormat="1" applyFont="1" applyBorder="1"/>
    <xf numFmtId="0" fontId="26" fillId="0" borderId="14" xfId="0" applyFont="1" applyBorder="1"/>
    <xf numFmtId="0" fontId="3" fillId="0" borderId="20" xfId="0" applyFont="1" applyBorder="1"/>
    <xf numFmtId="0" fontId="3" fillId="0" borderId="21" xfId="0" applyFont="1" applyBorder="1"/>
    <xf numFmtId="44" fontId="8" fillId="0" borderId="20" xfId="0" applyNumberFormat="1" applyFont="1" applyBorder="1"/>
    <xf numFmtId="0" fontId="8" fillId="0" borderId="21" xfId="0" applyFont="1" applyBorder="1" applyAlignment="1">
      <alignment horizontal="right"/>
    </xf>
    <xf numFmtId="0" fontId="13" fillId="0" borderId="21" xfId="0" applyFont="1" applyBorder="1"/>
    <xf numFmtId="0" fontId="12" fillId="0" borderId="21" xfId="0" applyFont="1" applyBorder="1"/>
    <xf numFmtId="0" fontId="25" fillId="0" borderId="21" xfId="0" applyFont="1" applyBorder="1"/>
    <xf numFmtId="0" fontId="27" fillId="0" borderId="22" xfId="0" applyFont="1" applyBorder="1"/>
    <xf numFmtId="44" fontId="3" fillId="0" borderId="11" xfId="2" applyFont="1" applyBorder="1"/>
    <xf numFmtId="10" fontId="3" fillId="0" borderId="11" xfId="3" applyNumberFormat="1" applyFont="1" applyBorder="1"/>
    <xf numFmtId="43" fontId="3" fillId="0" borderId="11" xfId="0" applyNumberFormat="1" applyFont="1" applyBorder="1"/>
    <xf numFmtId="9" fontId="3" fillId="0" borderId="11" xfId="3" applyFont="1" applyBorder="1" applyAlignment="1">
      <alignment horizontal="center"/>
    </xf>
    <xf numFmtId="0" fontId="24" fillId="0" borderId="21" xfId="0" applyFont="1" applyBorder="1"/>
    <xf numFmtId="165" fontId="11" fillId="0" borderId="0" xfId="3" applyNumberFormat="1" applyFont="1" applyBorder="1"/>
    <xf numFmtId="10" fontId="11" fillId="0" borderId="0" xfId="3" applyNumberFormat="1" applyFont="1" applyBorder="1"/>
    <xf numFmtId="44" fontId="11" fillId="0" borderId="0" xfId="2" applyFont="1" applyBorder="1"/>
    <xf numFmtId="44" fontId="11" fillId="0" borderId="11" xfId="0" applyNumberFormat="1" applyFont="1" applyBorder="1"/>
    <xf numFmtId="10" fontId="11" fillId="0" borderId="11" xfId="3" applyNumberFormat="1" applyFont="1" applyBorder="1"/>
    <xf numFmtId="44" fontId="11" fillId="0" borderId="11" xfId="2" applyFont="1" applyBorder="1"/>
    <xf numFmtId="44" fontId="9" fillId="0" borderId="0" xfId="2" applyFont="1" applyFill="1" applyBorder="1"/>
    <xf numFmtId="43" fontId="8" fillId="0" borderId="20" xfId="0" applyNumberFormat="1" applyFont="1" applyBorder="1"/>
    <xf numFmtId="44" fontId="12" fillId="0" borderId="21" xfId="0" applyNumberFormat="1" applyFont="1" applyBorder="1"/>
    <xf numFmtId="0" fontId="15" fillId="0" borderId="21" xfId="0" applyFont="1" applyBorder="1"/>
    <xf numFmtId="0" fontId="11" fillId="0" borderId="0" xfId="0" applyFont="1"/>
    <xf numFmtId="164" fontId="3" fillId="0" borderId="23" xfId="2" applyNumberFormat="1" applyFont="1" applyFill="1" applyBorder="1"/>
    <xf numFmtId="164" fontId="3" fillId="0" borderId="24" xfId="2" applyNumberFormat="1" applyFont="1" applyFill="1" applyBorder="1"/>
    <xf numFmtId="164" fontId="8" fillId="0" borderId="25" xfId="2" applyNumberFormat="1" applyFont="1" applyFill="1" applyBorder="1"/>
    <xf numFmtId="164" fontId="3" fillId="0" borderId="26" xfId="2" applyNumberFormat="1" applyFont="1" applyFill="1" applyBorder="1"/>
    <xf numFmtId="164" fontId="3" fillId="0" borderId="27" xfId="2" applyNumberFormat="1" applyFont="1" applyFill="1" applyBorder="1"/>
    <xf numFmtId="164" fontId="8" fillId="0" borderId="28" xfId="2" applyNumberFormat="1" applyFont="1" applyFill="1" applyBorder="1"/>
    <xf numFmtId="0" fontId="28" fillId="6" borderId="29" xfId="0" applyFont="1" applyFill="1" applyBorder="1"/>
    <xf numFmtId="164" fontId="3" fillId="0" borderId="30" xfId="2" applyNumberFormat="1" applyFont="1" applyFill="1" applyBorder="1"/>
    <xf numFmtId="164" fontId="8" fillId="2" borderId="31" xfId="2" applyNumberFormat="1" applyFont="1" applyFill="1" applyBorder="1"/>
    <xf numFmtId="0" fontId="3" fillId="0" borderId="32" xfId="0" applyFont="1" applyBorder="1" applyAlignment="1">
      <alignment horizontal="center"/>
    </xf>
    <xf numFmtId="0" fontId="3" fillId="0" borderId="33" xfId="0" applyFont="1" applyBorder="1" applyAlignment="1">
      <alignment horizontal="center"/>
    </xf>
    <xf numFmtId="0" fontId="7" fillId="0" borderId="0" xfId="0" applyFont="1"/>
    <xf numFmtId="0" fontId="8" fillId="0" borderId="35" xfId="0" applyFont="1" applyBorder="1" applyAlignment="1">
      <alignment wrapText="1"/>
    </xf>
    <xf numFmtId="9" fontId="3" fillId="6" borderId="18" xfId="3" applyFont="1" applyFill="1" applyBorder="1" applyAlignment="1"/>
    <xf numFmtId="0" fontId="3" fillId="0" borderId="37" xfId="0" applyFont="1" applyBorder="1"/>
    <xf numFmtId="2" fontId="16" fillId="0" borderId="0" xfId="0" applyNumberFormat="1" applyFont="1"/>
    <xf numFmtId="44" fontId="3" fillId="0" borderId="0" xfId="2" applyFont="1" applyBorder="1"/>
    <xf numFmtId="0" fontId="30" fillId="0" borderId="0" xfId="0" applyFont="1"/>
    <xf numFmtId="0" fontId="7" fillId="0" borderId="20" xfId="0" applyFont="1" applyBorder="1"/>
    <xf numFmtId="0" fontId="30" fillId="0" borderId="36" xfId="0" applyFont="1" applyBorder="1"/>
    <xf numFmtId="0" fontId="3" fillId="0" borderId="38" xfId="0" applyFont="1" applyBorder="1"/>
    <xf numFmtId="164" fontId="4" fillId="0" borderId="38" xfId="2" applyNumberFormat="1" applyFont="1" applyFill="1" applyBorder="1" applyProtection="1">
      <protection hidden="1"/>
    </xf>
    <xf numFmtId="0" fontId="33" fillId="0" borderId="39" xfId="0" applyFont="1" applyBorder="1" applyProtection="1">
      <protection hidden="1"/>
    </xf>
    <xf numFmtId="43" fontId="4" fillId="0" borderId="0" xfId="0" applyNumberFormat="1" applyFont="1" applyProtection="1">
      <protection hidden="1"/>
    </xf>
    <xf numFmtId="167" fontId="4" fillId="0" borderId="38" xfId="0" applyNumberFormat="1" applyFont="1" applyBorder="1" applyProtection="1">
      <protection hidden="1"/>
    </xf>
    <xf numFmtId="0" fontId="2" fillId="0" borderId="0" xfId="0" applyFont="1" applyAlignment="1">
      <alignment horizontal="center" wrapText="1"/>
    </xf>
    <xf numFmtId="0" fontId="5" fillId="0" borderId="0" xfId="0" applyFont="1" applyAlignment="1">
      <alignment horizontal="center" wrapText="1"/>
    </xf>
    <xf numFmtId="0" fontId="8" fillId="0" borderId="40"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1" fillId="0" borderId="0" xfId="0" applyFont="1"/>
    <xf numFmtId="166" fontId="4" fillId="0" borderId="43" xfId="2" applyNumberFormat="1" applyFont="1" applyBorder="1"/>
    <xf numFmtId="166" fontId="4" fillId="0" borderId="43" xfId="2" applyNumberFormat="1" applyFont="1" applyFill="1" applyBorder="1"/>
    <xf numFmtId="166" fontId="4" fillId="4" borderId="43" xfId="0" applyNumberFormat="1" applyFont="1" applyFill="1" applyBorder="1"/>
    <xf numFmtId="166" fontId="4" fillId="3" borderId="43" xfId="2" applyNumberFormat="1" applyFont="1" applyFill="1" applyBorder="1"/>
    <xf numFmtId="166" fontId="4" fillId="3" borderId="44" xfId="2" applyNumberFormat="1" applyFont="1" applyFill="1" applyBorder="1"/>
    <xf numFmtId="0" fontId="33" fillId="0" borderId="45" xfId="0" applyFont="1" applyBorder="1"/>
    <xf numFmtId="164" fontId="4" fillId="0" borderId="38" xfId="2" applyNumberFormat="1" applyFont="1" applyBorder="1"/>
    <xf numFmtId="0" fontId="2" fillId="0" borderId="46" xfId="0" applyFont="1" applyBorder="1"/>
    <xf numFmtId="164" fontId="5" fillId="0" borderId="47" xfId="2" applyNumberFormat="1" applyFont="1" applyBorder="1"/>
    <xf numFmtId="44" fontId="5" fillId="0" borderId="47" xfId="2" applyFont="1" applyFill="1" applyBorder="1"/>
    <xf numFmtId="44" fontId="8" fillId="0" borderId="47" xfId="0" applyNumberFormat="1" applyFont="1" applyBorder="1"/>
    <xf numFmtId="164" fontId="5" fillId="0" borderId="48" xfId="2" applyNumberFormat="1" applyFont="1" applyBorder="1"/>
    <xf numFmtId="166" fontId="4" fillId="0" borderId="0" xfId="2" applyNumberFormat="1" applyFont="1" applyBorder="1"/>
    <xf numFmtId="166" fontId="4" fillId="0" borderId="0" xfId="2" applyNumberFormat="1" applyFont="1" applyFill="1" applyBorder="1"/>
    <xf numFmtId="166" fontId="4" fillId="4" borderId="0" xfId="0" applyNumberFormat="1" applyFont="1" applyFill="1"/>
    <xf numFmtId="166" fontId="4" fillId="3" borderId="0" xfId="2" applyNumberFormat="1" applyFont="1" applyFill="1" applyBorder="1"/>
    <xf numFmtId="166" fontId="5" fillId="0" borderId="42" xfId="2" applyNumberFormat="1" applyFont="1" applyBorder="1" applyAlignment="1">
      <alignment horizontal="center"/>
    </xf>
    <xf numFmtId="166" fontId="5" fillId="0" borderId="42" xfId="2" applyNumberFormat="1" applyFont="1" applyFill="1" applyBorder="1" applyAlignment="1">
      <alignment horizontal="center"/>
    </xf>
    <xf numFmtId="166" fontId="5" fillId="4" borderId="42" xfId="0" applyNumberFormat="1" applyFont="1" applyFill="1" applyBorder="1" applyAlignment="1">
      <alignment horizontal="center"/>
    </xf>
    <xf numFmtId="166" fontId="5" fillId="3" borderId="42" xfId="2" applyNumberFormat="1" applyFont="1" applyFill="1" applyBorder="1" applyAlignment="1">
      <alignment horizontal="center"/>
    </xf>
    <xf numFmtId="0" fontId="34" fillId="0" borderId="0" xfId="0" applyFont="1" applyAlignment="1">
      <alignment horizontal="center"/>
    </xf>
    <xf numFmtId="166" fontId="4" fillId="3" borderId="6" xfId="2" applyNumberFormat="1" applyFont="1" applyFill="1" applyBorder="1"/>
    <xf numFmtId="43" fontId="5" fillId="0" borderId="4" xfId="0" applyNumberFormat="1" applyFont="1" applyBorder="1" applyAlignment="1">
      <alignment horizontal="center"/>
    </xf>
    <xf numFmtId="166" fontId="4" fillId="0" borderId="38" xfId="2" applyNumberFormat="1" applyFont="1" applyFill="1" applyBorder="1"/>
    <xf numFmtId="166" fontId="4" fillId="0" borderId="38" xfId="0" applyNumberFormat="1" applyFont="1" applyBorder="1" applyProtection="1">
      <protection hidden="1"/>
    </xf>
    <xf numFmtId="9" fontId="0" fillId="6" borderId="1" xfId="0" applyNumberFormat="1" applyFill="1" applyBorder="1"/>
    <xf numFmtId="166" fontId="3" fillId="0" borderId="0" xfId="2" applyNumberFormat="1" applyFont="1"/>
    <xf numFmtId="168" fontId="9" fillId="2" borderId="0" xfId="3" applyNumberFormat="1" applyFont="1" applyFill="1"/>
    <xf numFmtId="168" fontId="8" fillId="2" borderId="0" xfId="3" applyNumberFormat="1" applyFont="1" applyFill="1"/>
    <xf numFmtId="168" fontId="10" fillId="0" borderId="0" xfId="3" applyNumberFormat="1" applyFont="1" applyFill="1"/>
    <xf numFmtId="168" fontId="3" fillId="0" borderId="0" xfId="0" applyNumberFormat="1" applyFont="1"/>
    <xf numFmtId="168" fontId="11" fillId="8" borderId="0" xfId="3" applyNumberFormat="1" applyFont="1" applyFill="1"/>
    <xf numFmtId="168" fontId="3" fillId="8" borderId="0" xfId="0" applyNumberFormat="1" applyFont="1" applyFill="1"/>
    <xf numFmtId="168" fontId="3" fillId="8" borderId="0" xfId="3" applyNumberFormat="1" applyFont="1" applyFill="1" applyAlignment="1">
      <alignment horizontal="center"/>
    </xf>
    <xf numFmtId="0" fontId="0" fillId="11" borderId="8" xfId="0" applyFill="1" applyBorder="1"/>
    <xf numFmtId="168" fontId="9" fillId="11" borderId="0" xfId="3" applyNumberFormat="1" applyFont="1" applyFill="1"/>
    <xf numFmtId="166" fontId="3" fillId="11" borderId="0" xfId="2" applyNumberFormat="1" applyFont="1" applyFill="1"/>
    <xf numFmtId="44" fontId="9" fillId="11" borderId="0" xfId="2" applyFont="1" applyFill="1"/>
    <xf numFmtId="44" fontId="3" fillId="11" borderId="0" xfId="0" applyNumberFormat="1" applyFont="1" applyFill="1"/>
    <xf numFmtId="44" fontId="10" fillId="11" borderId="0" xfId="0" applyNumberFormat="1" applyFont="1" applyFill="1"/>
    <xf numFmtId="168" fontId="10" fillId="11" borderId="0" xfId="3" applyNumberFormat="1" applyFont="1" applyFill="1"/>
    <xf numFmtId="168" fontId="8" fillId="11" borderId="0" xfId="3" applyNumberFormat="1" applyFont="1" applyFill="1"/>
    <xf numFmtId="0" fontId="6" fillId="7" borderId="0" xfId="0" applyFont="1" applyFill="1" applyAlignment="1">
      <alignment horizontal="center"/>
    </xf>
    <xf numFmtId="0" fontId="17" fillId="7" borderId="0" xfId="0" applyFont="1" applyFill="1" applyAlignment="1">
      <alignment horizontal="center"/>
    </xf>
    <xf numFmtId="0" fontId="6" fillId="0" borderId="49" xfId="0" applyFont="1" applyBorder="1" applyAlignment="1">
      <alignment horizontal="right"/>
    </xf>
    <xf numFmtId="9" fontId="8" fillId="0" borderId="48" xfId="0" applyNumberFormat="1" applyFont="1" applyBorder="1"/>
    <xf numFmtId="0" fontId="22" fillId="0" borderId="3" xfId="0" applyFont="1" applyBorder="1" applyAlignment="1">
      <alignment horizontal="center" wrapText="1"/>
    </xf>
    <xf numFmtId="0" fontId="22" fillId="0" borderId="0" xfId="0" applyFont="1" applyAlignment="1">
      <alignment horizontal="center" wrapText="1"/>
    </xf>
    <xf numFmtId="0" fontId="8" fillId="0" borderId="19" xfId="0" applyFont="1" applyBorder="1" applyAlignment="1">
      <alignment horizontal="center" wrapText="1"/>
    </xf>
    <xf numFmtId="0" fontId="8" fillId="0" borderId="0" xfId="0" applyFont="1" applyAlignment="1">
      <alignment horizontal="center" wrapText="1"/>
    </xf>
    <xf numFmtId="0" fontId="8" fillId="0" borderId="3" xfId="0" applyFont="1" applyBorder="1" applyAlignment="1">
      <alignment horizontal="center" wrapText="1"/>
    </xf>
    <xf numFmtId="0" fontId="8" fillId="0" borderId="21" xfId="0" applyFont="1" applyBorder="1" applyAlignment="1">
      <alignment horizontal="center" wrapText="1"/>
    </xf>
    <xf numFmtId="0" fontId="8" fillId="0" borderId="13" xfId="0" applyFont="1" applyBorder="1" applyAlignment="1">
      <alignment horizontal="center" wrapText="1"/>
    </xf>
    <xf numFmtId="0" fontId="8" fillId="0" borderId="16" xfId="0" applyFont="1" applyBorder="1" applyAlignment="1">
      <alignment horizontal="center" wrapText="1"/>
    </xf>
    <xf numFmtId="0" fontId="0" fillId="10" borderId="0" xfId="0" applyFill="1" applyAlignment="1">
      <alignment horizontal="center"/>
    </xf>
    <xf numFmtId="0" fontId="31" fillId="6" borderId="35" xfId="0" applyFont="1" applyFill="1" applyBorder="1" applyAlignment="1">
      <alignment horizontal="center"/>
    </xf>
    <xf numFmtId="0" fontId="31" fillId="6" borderId="16" xfId="0" applyFont="1" applyFill="1" applyBorder="1" applyAlignment="1">
      <alignment horizontal="center"/>
    </xf>
    <xf numFmtId="0" fontId="8" fillId="0" borderId="8" xfId="0" applyFont="1" applyBorder="1" applyAlignment="1">
      <alignment horizontal="center" wrapText="1"/>
    </xf>
    <xf numFmtId="0" fontId="8" fillId="0" borderId="34" xfId="0" applyFont="1" applyBorder="1" applyAlignment="1">
      <alignment horizontal="center" wrapText="1"/>
    </xf>
    <xf numFmtId="44" fontId="3" fillId="6" borderId="35" xfId="2" applyFont="1" applyFill="1" applyBorder="1" applyAlignment="1">
      <alignment horizontal="left"/>
    </xf>
    <xf numFmtId="44" fontId="3" fillId="6" borderId="16" xfId="2" applyFont="1" applyFill="1" applyBorder="1" applyAlignment="1">
      <alignment horizontal="left"/>
    </xf>
    <xf numFmtId="0" fontId="30" fillId="0" borderId="37" xfId="0" applyFont="1" applyBorder="1" applyAlignment="1">
      <alignment horizontal="left"/>
    </xf>
    <xf numFmtId="0" fontId="30" fillId="0" borderId="18" xfId="0" applyFont="1" applyBorder="1" applyAlignment="1">
      <alignment horizontal="left"/>
    </xf>
    <xf numFmtId="0" fontId="3" fillId="0" borderId="36" xfId="0" applyFont="1" applyBorder="1" applyAlignment="1">
      <alignment horizontal="center" wrapText="1"/>
    </xf>
    <xf numFmtId="0" fontId="3" fillId="0" borderId="20" xfId="0" applyFont="1" applyBorder="1" applyAlignment="1">
      <alignment horizontal="center" wrapText="1"/>
    </xf>
    <xf numFmtId="0" fontId="8" fillId="0" borderId="27" xfId="0" applyFont="1" applyBorder="1" applyAlignment="1">
      <alignment horizontal="center" wrapText="1"/>
    </xf>
    <xf numFmtId="0" fontId="8" fillId="0" borderId="35" xfId="0" applyFont="1" applyBorder="1" applyAlignment="1">
      <alignment horizontal="center" wrapText="1"/>
    </xf>
    <xf numFmtId="44" fontId="8" fillId="11" borderId="0" xfId="0" applyNumberFormat="1" applyFont="1" applyFill="1" applyAlignment="1">
      <alignment horizontal="center" vertical="center" wrapText="1"/>
    </xf>
    <xf numFmtId="166" fontId="4" fillId="4" borderId="0" xfId="0" applyNumberFormat="1" applyFont="1" applyFill="1" applyBorder="1"/>
    <xf numFmtId="0" fontId="1" fillId="0" borderId="0" xfId="0" applyFont="1" applyBorder="1"/>
    <xf numFmtId="0" fontId="1" fillId="0" borderId="50" xfId="0"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247651</xdr:colOff>
      <xdr:row>1</xdr:row>
      <xdr:rowOff>9525</xdr:rowOff>
    </xdr:from>
    <xdr:to>
      <xdr:col>13</xdr:col>
      <xdr:colOff>342901</xdr:colOff>
      <xdr:row>43</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47651" y="171450"/>
          <a:ext cx="8020050" cy="6915150"/>
        </a:xfrm>
        <a:prstGeom prst="rect">
          <a:avLst/>
        </a:prstGeom>
        <a:ln/>
      </xdr:spPr>
      <xdr:style>
        <a:lnRef idx="1">
          <a:schemeClr val="dk1"/>
        </a:lnRef>
        <a:fillRef idx="2">
          <a:schemeClr val="dk1"/>
        </a:fillRef>
        <a:effectRef idx="1">
          <a:schemeClr val="dk1"/>
        </a:effectRef>
        <a:fontRef idx="minor">
          <a:schemeClr val="dk1"/>
        </a:fontRef>
      </xdr:style>
      <xdr:txBody>
        <a:bodyPr vertOverflow="clip" wrap="square" rtlCol="0" anchor="t"/>
        <a:lstStyle/>
        <a:p>
          <a:pPr algn="r"/>
          <a:r>
            <a:rPr lang="en-US" sz="1000" b="0" cap="none" spc="50">
              <a:ln w="11430"/>
              <a:solidFill>
                <a:sysClr val="windowText" lastClr="000000"/>
              </a:solidFill>
              <a:effectLst/>
            </a:rPr>
            <a:t>Last Update: 1/19/23 </a:t>
          </a:r>
          <a:r>
            <a:rPr lang="en-US" sz="2800" b="1" cap="none" spc="50">
              <a:ln w="11430"/>
              <a:solidFill>
                <a:sysClr val="windowText" lastClr="000000"/>
              </a:solidFill>
              <a:effectLst/>
            </a:rPr>
            <a:t>  </a:t>
          </a:r>
          <a:r>
            <a:rPr lang="en-US" sz="2800" b="1" cap="none" spc="50" baseline="0">
              <a:ln w="11430"/>
              <a:solidFill>
                <a:sysClr val="windowText" lastClr="000000"/>
              </a:solidFill>
              <a:effectLst/>
            </a:rPr>
            <a:t>   </a:t>
          </a:r>
        </a:p>
        <a:p>
          <a:pPr algn="ctr"/>
          <a:r>
            <a:rPr lang="en-US" sz="28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a:t>
          </a:r>
          <a:r>
            <a:rPr lang="en-US" sz="2800" b="1" cap="none" spc="0" baseline="0">
              <a:ln w="1905"/>
              <a:solidFill>
                <a:srgbClr val="C00000"/>
              </a:solidFill>
              <a:effectLst>
                <a:innerShdw blurRad="69850" dist="43180" dir="5400000">
                  <a:srgbClr val="000000">
                    <a:alpha val="65000"/>
                  </a:srgbClr>
                </a:innerShdw>
              </a:effectLst>
            </a:rPr>
            <a:t>    </a:t>
          </a:r>
          <a:r>
            <a:rPr lang="en-US" sz="2800" b="1" cap="none" spc="0">
              <a:ln w="1905"/>
              <a:solidFill>
                <a:srgbClr val="C00000"/>
              </a:solidFill>
              <a:effectLst>
                <a:innerShdw blurRad="69850" dist="43180" dir="5400000">
                  <a:srgbClr val="000000">
                    <a:alpha val="65000"/>
                  </a:srgbClr>
                </a:innerShdw>
              </a:effectLst>
            </a:rPr>
            <a:t>Completing the NIH Salary Cap Worksheet</a:t>
          </a:r>
        </a:p>
        <a:p>
          <a:pPr algn="l"/>
          <a:endParaRPr lang="en-US" sz="2800" b="1" cap="none" spc="0">
            <a:ln w="1905"/>
            <a:solidFill>
              <a:srgbClr val="C00000"/>
            </a:solidFill>
            <a:effectLst>
              <a:innerShdw blurRad="69850" dist="43180" dir="5400000">
                <a:srgbClr val="000000">
                  <a:alpha val="65000"/>
                </a:srgbClr>
              </a:innerShdw>
            </a:effectLst>
            <a:latin typeface="+mn-lt"/>
          </a:endParaRPr>
        </a:p>
        <a:p>
          <a:pPr algn="l"/>
          <a:r>
            <a:rPr lang="en-US" sz="1200" b="0" cap="none" spc="0">
              <a:ln w="1905"/>
              <a:solidFill>
                <a:sysClr val="windowText" lastClr="000000"/>
              </a:solidFill>
              <a:effectLst/>
              <a:latin typeface="+mn-lt"/>
            </a:rPr>
            <a:t>The</a:t>
          </a:r>
          <a:r>
            <a:rPr lang="en-US" sz="1200" b="0" cap="none" spc="0" baseline="0">
              <a:ln w="1905"/>
              <a:solidFill>
                <a:sysClr val="windowText" lastClr="000000"/>
              </a:solidFill>
              <a:effectLst/>
              <a:latin typeface="+mn-lt"/>
            </a:rPr>
            <a:t> NIH Salary Cap Worksheet was developed to aid departments in calculating the appropriate % Charged to the NIH grant / cooperative agreement</a:t>
          </a:r>
          <a:r>
            <a:rPr lang="en-US" sz="1200" b="0" cap="none" spc="0" baseline="0">
              <a:ln w="1905"/>
              <a:solidFill>
                <a:schemeClr val="tx1"/>
              </a:solidFill>
              <a:effectLst>
                <a:innerShdw blurRad="69850" dist="43180" dir="5400000">
                  <a:srgbClr val="000000">
                    <a:alpha val="65000"/>
                  </a:srgbClr>
                </a:innerShdw>
              </a:effectLst>
              <a:latin typeface="+mn-lt"/>
            </a:rPr>
            <a:t>.  This worksheet should be completed for any individual over the NIH Salary Cap.</a:t>
          </a:r>
        </a:p>
        <a:p>
          <a:pPr algn="l"/>
          <a:endParaRPr lang="en-US" sz="1200" b="0" cap="none" spc="0" baseline="0">
            <a:ln w="1905"/>
            <a:solidFill>
              <a:schemeClr val="tx1"/>
            </a:solidFill>
            <a:effectLst>
              <a:innerShdw blurRad="69850" dist="43180" dir="5400000">
                <a:srgbClr val="000000">
                  <a:alpha val="65000"/>
                </a:srgbClr>
              </a:innerShdw>
            </a:effectLst>
            <a:latin typeface="+mn-lt"/>
          </a:endParaRPr>
        </a:p>
        <a:p>
          <a:pPr algn="l"/>
          <a:r>
            <a:rPr lang="en-US" sz="1200" b="0" cap="none" spc="0" baseline="0">
              <a:ln w="1905"/>
              <a:solidFill>
                <a:schemeClr val="tx1"/>
              </a:solidFill>
              <a:effectLst>
                <a:innerShdw blurRad="69850" dist="43180" dir="5400000">
                  <a:srgbClr val="000000">
                    <a:alpha val="65000"/>
                  </a:srgbClr>
                </a:innerShdw>
              </a:effectLst>
              <a:latin typeface="+mn-lt"/>
            </a:rPr>
            <a:t>There are two different worksheets contained in this excel workbook; the Proposal Stage and the Award Stage .  They slightly differ to capture the necessary information required at each grant stage.  </a:t>
          </a:r>
        </a:p>
        <a:p>
          <a:pPr algn="l"/>
          <a:endParaRPr lang="en-US" sz="1200" b="0" cap="none" spc="0" baseline="0">
            <a:ln w="1905"/>
            <a:solidFill>
              <a:schemeClr val="tx1"/>
            </a:solidFill>
            <a:effectLst>
              <a:innerShdw blurRad="69850" dist="43180" dir="5400000">
                <a:srgbClr val="000000">
                  <a:alpha val="65000"/>
                </a:srgbClr>
              </a:innerShdw>
            </a:effectLst>
            <a:latin typeface="+mn-lt"/>
          </a:endParaRPr>
        </a:p>
        <a:p>
          <a:pPr algn="l"/>
          <a:r>
            <a:rPr lang="en-US" sz="1200" b="0" cap="none" spc="0" baseline="0">
              <a:ln w="1905"/>
              <a:solidFill>
                <a:schemeClr val="tx1"/>
              </a:solidFill>
              <a:effectLst>
                <a:innerShdw blurRad="69850" dist="43180" dir="5400000">
                  <a:srgbClr val="000000">
                    <a:alpha val="65000"/>
                  </a:srgbClr>
                </a:innerShdw>
              </a:effectLst>
              <a:latin typeface="+mn-lt"/>
            </a:rPr>
            <a:t>Tab - </a:t>
          </a:r>
          <a:r>
            <a:rPr lang="en-US" sz="1200" b="1" cap="none" spc="0" baseline="0">
              <a:ln w="1905"/>
              <a:solidFill>
                <a:schemeClr val="tx1"/>
              </a:solidFill>
              <a:effectLst>
                <a:innerShdw blurRad="69850" dist="43180" dir="5400000">
                  <a:srgbClr val="000000">
                    <a:alpha val="65000"/>
                  </a:srgbClr>
                </a:innerShdw>
              </a:effectLst>
              <a:latin typeface="+mn-lt"/>
            </a:rPr>
            <a:t>Proposal Stage </a:t>
          </a:r>
          <a:r>
            <a:rPr lang="en-US" sz="1200" b="0" cap="none" spc="0" baseline="0">
              <a:ln w="1905"/>
              <a:solidFill>
                <a:schemeClr val="tx1"/>
              </a:solidFill>
              <a:effectLst>
                <a:innerShdw blurRad="69850" dist="43180" dir="5400000">
                  <a:srgbClr val="000000">
                    <a:alpha val="65000"/>
                  </a:srgbClr>
                </a:innerShdw>
              </a:effectLst>
              <a:latin typeface="+mn-lt"/>
            </a:rPr>
            <a:t>-  this worksheet is designed to capture the percentage charged for salary over the cap for each Fiscal Year of the project.  It also includes a column to capture the appropriate percentage charged when effort changes within a FY.</a:t>
          </a:r>
        </a:p>
        <a:p>
          <a:pPr lvl="1" algn="l"/>
          <a:r>
            <a:rPr lang="en-US" sz="1200" b="0" cap="none" spc="0" baseline="0">
              <a:ln w="1905"/>
              <a:solidFill>
                <a:schemeClr val="tx1"/>
              </a:solidFill>
              <a:effectLst>
                <a:innerShdw blurRad="69850" dist="43180" dir="5400000">
                  <a:srgbClr val="000000">
                    <a:alpha val="65000"/>
                  </a:srgbClr>
                </a:innerShdw>
              </a:effectLst>
              <a:latin typeface="+mn-lt"/>
            </a:rPr>
            <a:t>     </a:t>
          </a:r>
        </a:p>
        <a:p>
          <a:pPr lvl="1" algn="l"/>
          <a:r>
            <a:rPr lang="en-US" sz="1200" b="0" cap="none" spc="0" baseline="0">
              <a:ln w="1905"/>
              <a:solidFill>
                <a:schemeClr val="tx1"/>
              </a:solidFill>
              <a:effectLst>
                <a:innerShdw blurRad="69850" dist="43180" dir="5400000">
                  <a:srgbClr val="000000">
                    <a:alpha val="65000"/>
                  </a:srgbClr>
                </a:innerShdw>
              </a:effectLst>
              <a:latin typeface="+mn-lt"/>
            </a:rPr>
            <a:t>       This worksheet should be completed and included with your Proposal Submission.  </a:t>
          </a:r>
        </a:p>
        <a:p>
          <a:pPr algn="l"/>
          <a:endParaRPr lang="en-US" sz="1200" b="0" cap="none" spc="0" baseline="0">
            <a:ln w="1905"/>
            <a:solidFill>
              <a:schemeClr val="tx1"/>
            </a:solidFill>
            <a:effectLst>
              <a:innerShdw blurRad="69850" dist="43180" dir="5400000">
                <a:srgbClr val="000000">
                  <a:alpha val="65000"/>
                </a:srgbClr>
              </a:innerShdw>
            </a:effectLst>
            <a:latin typeface="+mn-lt"/>
          </a:endParaRPr>
        </a:p>
        <a:p>
          <a:pPr algn="l"/>
          <a:r>
            <a:rPr lang="en-US" sz="1200" b="0" cap="none" spc="0" baseline="0">
              <a:ln w="1905"/>
              <a:solidFill>
                <a:schemeClr val="tx1"/>
              </a:solidFill>
              <a:effectLst>
                <a:innerShdw blurRad="69850" dist="43180" dir="5400000">
                  <a:srgbClr val="000000">
                    <a:alpha val="65000"/>
                  </a:srgbClr>
                </a:innerShdw>
              </a:effectLst>
              <a:latin typeface="+mn-lt"/>
            </a:rPr>
            <a:t>Tab - </a:t>
          </a:r>
          <a:r>
            <a:rPr lang="en-US" sz="1200" b="1" cap="none" spc="0" baseline="0">
              <a:ln w="1905"/>
              <a:solidFill>
                <a:schemeClr val="tx1"/>
              </a:solidFill>
              <a:effectLst>
                <a:innerShdw blurRad="69850" dist="43180" dir="5400000">
                  <a:srgbClr val="000000">
                    <a:alpha val="65000"/>
                  </a:srgbClr>
                </a:innerShdw>
              </a:effectLst>
              <a:latin typeface="+mn-lt"/>
            </a:rPr>
            <a:t>Award Stage </a:t>
          </a:r>
          <a:r>
            <a:rPr lang="en-US" sz="1200" b="0" cap="none" spc="0" baseline="0">
              <a:ln w="1905"/>
              <a:solidFill>
                <a:schemeClr val="tx1"/>
              </a:solidFill>
              <a:effectLst>
                <a:innerShdw blurRad="69850" dist="43180" dir="5400000">
                  <a:srgbClr val="000000">
                    <a:alpha val="65000"/>
                  </a:srgbClr>
                </a:innerShdw>
              </a:effectLst>
              <a:latin typeface="+mn-lt"/>
            </a:rPr>
            <a:t>- this worksheet is designed to capture the perecentage charged for salary on all NIH projects.  It also includes a column to designate the 2-ledger account(s) the amount over the cap will be allocated to for each NIH grant.</a:t>
          </a:r>
        </a:p>
        <a:p>
          <a:pPr algn="l"/>
          <a:r>
            <a:rPr lang="en-US" sz="1200" b="0" cap="none" spc="0" baseline="0">
              <a:ln w="1905"/>
              <a:solidFill>
                <a:schemeClr val="tx1"/>
              </a:solidFill>
              <a:effectLst>
                <a:innerShdw blurRad="69850" dist="43180" dir="5400000">
                  <a:srgbClr val="000000">
                    <a:alpha val="65000"/>
                  </a:srgbClr>
                </a:innerShdw>
              </a:effectLst>
              <a:latin typeface="+mn-lt"/>
            </a:rPr>
            <a:t>                </a:t>
          </a:r>
        </a:p>
        <a:p>
          <a:pPr algn="l">
            <a:lnSpc>
              <a:spcPts val="1400"/>
            </a:lnSpc>
          </a:pPr>
          <a:r>
            <a:rPr lang="en-US" sz="1200" b="0" cap="none" spc="0" baseline="0">
              <a:ln w="1905"/>
              <a:solidFill>
                <a:schemeClr val="tx1"/>
              </a:solidFill>
              <a:effectLst>
                <a:innerShdw blurRad="69850" dist="43180" dir="5400000">
                  <a:srgbClr val="000000">
                    <a:alpha val="65000"/>
                  </a:srgbClr>
                </a:innerShdw>
              </a:effectLst>
              <a:latin typeface="+mn-lt"/>
            </a:rPr>
            <a:t>                  This worksheet should be completed when the Proposal is funded and any adjustments to effort should be accounted for should the budget be cut.  This must be included with each costing allocation.</a:t>
          </a:r>
        </a:p>
        <a:p>
          <a:pPr algn="l"/>
          <a:endParaRPr lang="en-US" sz="1200" b="0" cap="none" spc="50">
            <a:ln w="11430"/>
            <a:solidFill>
              <a:schemeClr val="tx1"/>
            </a:solidFill>
            <a:effectLst>
              <a:outerShdw blurRad="76200" dist="50800" dir="5400000" algn="tl" rotWithShape="0">
                <a:srgbClr val="000000">
                  <a:alpha val="65000"/>
                </a:srgbClr>
              </a:outerShdw>
            </a:effectLst>
            <a:latin typeface="+mn-lt"/>
          </a:endParaRPr>
        </a:p>
        <a:p>
          <a:pPr algn="l"/>
          <a:endParaRPr lang="en-US" sz="1200" b="1" cap="none" spc="50">
            <a:ln w="11430"/>
            <a:solidFill>
              <a:schemeClr val="tx1"/>
            </a:solidFill>
            <a:effectLst/>
          </a:endParaRPr>
        </a:p>
        <a:p>
          <a:pPr algn="l"/>
          <a:r>
            <a:rPr lang="en-US" sz="1200" b="1" cap="none" spc="50">
              <a:ln w="11430"/>
              <a:solidFill>
                <a:schemeClr val="tx1"/>
              </a:solidFill>
              <a:effectLst/>
            </a:rPr>
            <a:t>Institutional Base Salary (IBS)</a:t>
          </a:r>
          <a:r>
            <a:rPr lang="en-US" sz="1200" b="1" cap="none" spc="50" baseline="0">
              <a:ln w="11430"/>
              <a:solidFill>
                <a:schemeClr val="tx1"/>
              </a:solidFill>
              <a:effectLst/>
            </a:rPr>
            <a:t> </a:t>
          </a:r>
          <a:r>
            <a:rPr lang="en-US" sz="1200" b="0" cap="none" spc="50" baseline="0">
              <a:ln w="11430"/>
              <a:solidFill>
                <a:schemeClr val="tx1"/>
              </a:solidFill>
              <a:effectLst/>
            </a:rPr>
            <a:t>- IBS includes academic-year salary and any stipend you receive for performing other administrative duties, e.g. center director, department chair, or program director.</a:t>
          </a:r>
          <a:endParaRPr lang="en-US" sz="1200" b="0" cap="none" spc="50">
            <a:ln w="11430"/>
            <a:solidFill>
              <a:schemeClr val="tx1"/>
            </a:solidFill>
            <a:effectLst/>
          </a:endParaRPr>
        </a:p>
        <a:p>
          <a:pPr algn="ctr"/>
          <a:endParaRPr lang="en-US" sz="12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l">
            <a:lnSpc>
              <a:spcPts val="1400"/>
            </a:lnSpc>
          </a:pPr>
          <a:r>
            <a:rPr lang="en-US" sz="1200" b="1" cap="none" spc="50">
              <a:ln w="11430"/>
              <a:solidFill>
                <a:schemeClr val="tx1"/>
              </a:solidFill>
              <a:effectLst/>
            </a:rPr>
            <a:t>Example of how IBS is computed</a:t>
          </a:r>
          <a:r>
            <a:rPr lang="en-US" sz="1200" b="0" cap="none" spc="50">
              <a:ln w="11430"/>
              <a:solidFill>
                <a:schemeClr val="tx1"/>
              </a:solidFill>
              <a:effectLst/>
            </a:rPr>
            <a:t>:</a:t>
          </a:r>
        </a:p>
        <a:p>
          <a:pPr algn="l"/>
          <a:r>
            <a:rPr lang="en-US" sz="1200" b="0" cap="none" spc="50">
              <a:ln w="11430"/>
              <a:solidFill>
                <a:schemeClr val="tx1"/>
              </a:solidFill>
              <a:effectLst/>
            </a:rPr>
            <a:t>Professor X has an Academic Salary of $180,000 for 9 mo. Appointment / with a Chair stipend of $16,000.</a:t>
          </a:r>
        </a:p>
        <a:p>
          <a:pPr algn="l"/>
          <a:endParaRPr lang="en-US" sz="1200" b="0" cap="none" spc="50">
            <a:ln w="11430"/>
            <a:solidFill>
              <a:schemeClr val="tx1"/>
            </a:solidFill>
            <a:effectLst/>
          </a:endParaRPr>
        </a:p>
        <a:p>
          <a:pPr algn="l"/>
          <a:r>
            <a:rPr lang="en-US" sz="1200" b="0" cap="none" spc="50">
              <a:ln w="11430"/>
              <a:solidFill>
                <a:schemeClr val="tx1"/>
              </a:solidFill>
              <a:effectLst/>
            </a:rPr>
            <a:t>IBS is calculated as follows:</a:t>
          </a:r>
        </a:p>
        <a:p>
          <a:pPr algn="ctr"/>
          <a:r>
            <a:rPr lang="en-US" sz="1200" b="1" cap="none" spc="50">
              <a:ln w="11430"/>
              <a:solidFill>
                <a:schemeClr val="tx1"/>
              </a:solidFill>
              <a:effectLst/>
            </a:rPr>
            <a:t>$180,000   +   9/12($16,000)   = $192,000</a:t>
          </a:r>
        </a:p>
        <a:p>
          <a:pPr algn="ctr"/>
          <a:r>
            <a:rPr lang="en-US" sz="1000" b="0" i="0">
              <a:solidFill>
                <a:schemeClr val="dk1"/>
              </a:solidFill>
              <a:latin typeface="+mn-lt"/>
              <a:ea typeface="+mn-ea"/>
              <a:cs typeface="+mn-cs"/>
            </a:rPr>
            <a:t>AY</a:t>
          </a:r>
          <a:r>
            <a:rPr lang="en-US" sz="1000" b="0" i="0" baseline="0">
              <a:solidFill>
                <a:schemeClr val="dk1"/>
              </a:solidFill>
              <a:latin typeface="+mn-lt"/>
              <a:ea typeface="+mn-ea"/>
              <a:cs typeface="+mn-cs"/>
            </a:rPr>
            <a:t> </a:t>
          </a:r>
          <a:r>
            <a:rPr lang="en-US" sz="1000" b="0" i="0">
              <a:solidFill>
                <a:schemeClr val="dk1"/>
              </a:solidFill>
              <a:latin typeface="+mn-lt"/>
              <a:ea typeface="+mn-ea"/>
              <a:cs typeface="+mn-cs"/>
            </a:rPr>
            <a:t>Salary   + </a:t>
          </a:r>
          <a:r>
            <a:rPr lang="en-US" sz="1000" b="0" i="0" baseline="0">
              <a:solidFill>
                <a:schemeClr val="dk1"/>
              </a:solidFill>
              <a:latin typeface="+mn-lt"/>
              <a:ea typeface="+mn-ea"/>
              <a:cs typeface="+mn-cs"/>
            </a:rPr>
            <a:t>    </a:t>
          </a:r>
          <a:r>
            <a:rPr lang="en-US" sz="1000" b="0" i="0">
              <a:solidFill>
                <a:schemeClr val="dk1"/>
              </a:solidFill>
              <a:latin typeface="+mn-lt"/>
              <a:ea typeface="+mn-ea"/>
              <a:cs typeface="+mn-cs"/>
            </a:rPr>
            <a:t>Appt. term/12 months (Stipend)    =  IBS</a:t>
          </a:r>
          <a:endParaRPr lang="en-US" sz="1000" i="0"/>
        </a:p>
        <a:p>
          <a:pPr algn="ctr"/>
          <a:r>
            <a:rPr lang="en-US" sz="16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lang="en-US" sz="16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For staff under 100% FTE please use Prorated Salary in IBS column</a:t>
          </a:r>
          <a:endParaRPr lang="en-US" sz="16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lnSpc>
              <a:spcPts val="1300"/>
            </a:lnSpc>
          </a:pPr>
          <a:endParaRPr lang="en-US" sz="12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twoCellAnchor>
  <xdr:twoCellAnchor editAs="oneCell">
    <xdr:from>
      <xdr:col>1</xdr:col>
      <xdr:colOff>247650</xdr:colOff>
      <xdr:row>3</xdr:row>
      <xdr:rowOff>9525</xdr:rowOff>
    </xdr:from>
    <xdr:to>
      <xdr:col>2</xdr:col>
      <xdr:colOff>47625</xdr:colOff>
      <xdr:row>7</xdr:row>
      <xdr:rowOff>38100</xdr:rowOff>
    </xdr:to>
    <xdr:pic>
      <xdr:nvPicPr>
        <xdr:cNvPr id="1272" name="Picture 2" descr="H_2c_Pos.jpg">
          <a:extLst>
            <a:ext uri="{FF2B5EF4-FFF2-40B4-BE49-F238E27FC236}">
              <a16:creationId xmlns:a16="http://schemas.microsoft.com/office/drawing/2014/main" id="{00000000-0008-0000-0000-0000F8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495300"/>
          <a:ext cx="409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21</xdr:row>
      <xdr:rowOff>9525</xdr:rowOff>
    </xdr:from>
    <xdr:to>
      <xdr:col>1</xdr:col>
      <xdr:colOff>333375</xdr:colOff>
      <xdr:row>21</xdr:row>
      <xdr:rowOff>123825</xdr:rowOff>
    </xdr:to>
    <xdr:sp macro="" textlink="">
      <xdr:nvSpPr>
        <xdr:cNvPr id="6" name="4-Point Star 5">
          <a:extLst>
            <a:ext uri="{FF2B5EF4-FFF2-40B4-BE49-F238E27FC236}">
              <a16:creationId xmlns:a16="http://schemas.microsoft.com/office/drawing/2014/main" id="{00000000-0008-0000-0000-000006000000}"/>
            </a:ext>
          </a:extLst>
        </xdr:cNvPr>
        <xdr:cNvSpPr/>
      </xdr:nvSpPr>
      <xdr:spPr>
        <a:xfrm>
          <a:off x="828675" y="3409950"/>
          <a:ext cx="114300" cy="114300"/>
        </a:xfrm>
        <a:prstGeom prst="star4">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endParaRPr lang="en-US"/>
        </a:p>
      </xdr:txBody>
    </xdr:sp>
    <xdr:clientData/>
  </xdr:twoCellAnchor>
  <xdr:twoCellAnchor>
    <xdr:from>
      <xdr:col>1</xdr:col>
      <xdr:colOff>152401</xdr:colOff>
      <xdr:row>27</xdr:row>
      <xdr:rowOff>133350</xdr:rowOff>
    </xdr:from>
    <xdr:to>
      <xdr:col>1</xdr:col>
      <xdr:colOff>266701</xdr:colOff>
      <xdr:row>28</xdr:row>
      <xdr:rowOff>85725</xdr:rowOff>
    </xdr:to>
    <xdr:sp macro="" textlink="">
      <xdr:nvSpPr>
        <xdr:cNvPr id="7" name="4-Point Star 6">
          <a:extLst>
            <a:ext uri="{FF2B5EF4-FFF2-40B4-BE49-F238E27FC236}">
              <a16:creationId xmlns:a16="http://schemas.microsoft.com/office/drawing/2014/main" id="{00000000-0008-0000-0000-000007000000}"/>
            </a:ext>
          </a:extLst>
        </xdr:cNvPr>
        <xdr:cNvSpPr/>
      </xdr:nvSpPr>
      <xdr:spPr>
        <a:xfrm>
          <a:off x="762001" y="4505325"/>
          <a:ext cx="114300" cy="114300"/>
        </a:xfrm>
        <a:prstGeom prst="star4">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endParaRPr lang="en-US"/>
        </a:p>
      </xdr:txBody>
    </xdr:sp>
    <xdr:clientData/>
  </xdr:twoCellAnchor>
  <xdr:twoCellAnchor>
    <xdr:from>
      <xdr:col>0</xdr:col>
      <xdr:colOff>390525</xdr:colOff>
      <xdr:row>29</xdr:row>
      <xdr:rowOff>114300</xdr:rowOff>
    </xdr:from>
    <xdr:to>
      <xdr:col>13</xdr:col>
      <xdr:colOff>66675</xdr:colOff>
      <xdr:row>29</xdr:row>
      <xdr:rowOff>123825</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390525" y="4810125"/>
          <a:ext cx="7600950" cy="9525"/>
        </a:xfrm>
        <a:prstGeom prst="straightConnector1">
          <a:avLst/>
        </a:prstGeom>
        <a:ln>
          <a:headEnd type="arrow"/>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
  <sheetViews>
    <sheetView topLeftCell="A13" zoomScaleNormal="100" workbookViewId="0">
      <selection activeCell="K47" sqref="K47"/>
    </sheetView>
  </sheetViews>
  <sheetFormatPr defaultRowHeight="12.5"/>
  <sheetData/>
  <sheetProtection sheet="1" objects="1" scenarios="1"/>
  <customSheetViews>
    <customSheetView guid="{BBAE6A12-5679-49BC-8860-5BD65EC86E36}" fitToPage="1" topLeftCell="A13">
      <selection activeCell="S41" sqref="S41"/>
      <pageMargins left="0.45" right="0.45" top="0.5" bottom="0.5" header="0.3" footer="0.3"/>
      <pageSetup orientation="landscape" r:id="rId1"/>
    </customSheetView>
  </customSheetViews>
  <pageMargins left="0.45" right="0.45" top="0.5" bottom="0.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Q101"/>
  <sheetViews>
    <sheetView topLeftCell="A83" zoomScaleNormal="100" workbookViewId="0">
      <selection activeCell="A102" sqref="A102"/>
    </sheetView>
  </sheetViews>
  <sheetFormatPr defaultColWidth="10.81640625" defaultRowHeight="12"/>
  <cols>
    <col min="1" max="1" width="17.81640625" style="1" customWidth="1"/>
    <col min="2" max="2" width="11.7265625" style="1" customWidth="1"/>
    <col min="3" max="3" width="14.1796875" style="1" customWidth="1"/>
    <col min="4" max="4" width="14.26953125" style="1" customWidth="1"/>
    <col min="5" max="5" width="12.7265625" style="1" customWidth="1"/>
    <col min="6" max="6" width="13" style="1" customWidth="1"/>
    <col min="7" max="7" width="12.7265625" style="1" customWidth="1"/>
    <col min="8" max="8" width="12.1796875" style="1" customWidth="1"/>
    <col min="9" max="9" width="1.54296875" style="1" customWidth="1"/>
    <col min="10" max="10" width="9.54296875" style="1" customWidth="1"/>
    <col min="11" max="11" width="10.453125" style="1" customWidth="1"/>
    <col min="12" max="12" width="10.26953125" style="1" customWidth="1"/>
    <col min="13" max="13" width="13.26953125" style="1" customWidth="1"/>
    <col min="14" max="14" width="9.54296875" style="1" customWidth="1"/>
    <col min="15" max="15" width="12" style="1" customWidth="1"/>
    <col min="16" max="16384" width="10.81640625" style="1"/>
  </cols>
  <sheetData>
    <row r="1" spans="1:11" ht="48">
      <c r="A1" s="161" t="s">
        <v>0</v>
      </c>
      <c r="B1" s="159" t="s">
        <v>100</v>
      </c>
      <c r="C1" s="160" t="s">
        <v>99</v>
      </c>
      <c r="D1" s="159" t="s">
        <v>98</v>
      </c>
      <c r="E1" s="159" t="s">
        <v>97</v>
      </c>
      <c r="F1" s="157"/>
      <c r="G1" s="158" t="s">
        <v>3</v>
      </c>
      <c r="H1" s="157"/>
      <c r="I1" s="157"/>
      <c r="J1" s="157"/>
      <c r="K1" s="157"/>
    </row>
    <row r="2" spans="1:11" ht="14.25" hidden="1" customHeight="1">
      <c r="A2" s="154" t="s">
        <v>1</v>
      </c>
      <c r="B2" s="153" t="s">
        <v>2</v>
      </c>
      <c r="C2" s="156"/>
      <c r="D2" s="152"/>
      <c r="E2" s="156"/>
      <c r="F2" s="155"/>
      <c r="G2" s="155"/>
      <c r="H2" s="155"/>
      <c r="I2" s="155"/>
      <c r="J2" s="155"/>
      <c r="K2" s="155"/>
    </row>
    <row r="3" spans="1:11" ht="14.25" hidden="1" customHeight="1">
      <c r="A3" s="154" t="s">
        <v>10</v>
      </c>
      <c r="B3" s="153">
        <v>130200</v>
      </c>
      <c r="C3" s="156"/>
      <c r="D3" s="152"/>
      <c r="E3" s="156"/>
      <c r="F3" s="155"/>
      <c r="G3" s="155"/>
      <c r="H3" s="155"/>
      <c r="I3" s="155"/>
      <c r="J3" s="155"/>
      <c r="K3" s="155"/>
    </row>
    <row r="4" spans="1:11" ht="14.25" hidden="1" customHeight="1">
      <c r="A4" s="154" t="s">
        <v>15</v>
      </c>
      <c r="B4" s="153">
        <v>136700</v>
      </c>
      <c r="C4" s="156"/>
      <c r="D4" s="152"/>
      <c r="E4" s="156"/>
      <c r="F4" s="155"/>
      <c r="G4" s="155"/>
      <c r="H4" s="155"/>
      <c r="I4" s="155"/>
      <c r="J4" s="155"/>
      <c r="K4" s="155"/>
    </row>
    <row r="5" spans="1:11" ht="14.25" hidden="1" customHeight="1">
      <c r="A5" s="154" t="s">
        <v>11</v>
      </c>
      <c r="B5" s="153">
        <v>141300</v>
      </c>
      <c r="C5" s="156"/>
      <c r="D5" s="152"/>
      <c r="E5" s="156"/>
      <c r="F5" s="155"/>
      <c r="G5" s="155"/>
      <c r="H5" s="155"/>
      <c r="I5" s="155"/>
      <c r="J5" s="155"/>
      <c r="K5" s="155"/>
    </row>
    <row r="6" spans="1:11" ht="14.25" hidden="1" customHeight="1">
      <c r="A6" s="154" t="s">
        <v>12</v>
      </c>
      <c r="B6" s="153">
        <v>157000</v>
      </c>
      <c r="C6" s="156"/>
      <c r="D6" s="152"/>
      <c r="E6" s="156"/>
      <c r="F6" s="155"/>
      <c r="G6" s="155"/>
      <c r="H6" s="155"/>
      <c r="I6" s="155"/>
      <c r="J6" s="155"/>
      <c r="K6" s="155"/>
    </row>
    <row r="7" spans="1:11" ht="14.25" hidden="1" customHeight="1">
      <c r="A7" s="154" t="s">
        <v>13</v>
      </c>
      <c r="B7" s="153">
        <v>161200</v>
      </c>
      <c r="C7" s="156"/>
      <c r="D7" s="152"/>
      <c r="E7" s="156"/>
      <c r="F7" s="155"/>
      <c r="G7" s="155"/>
      <c r="H7" s="155"/>
      <c r="I7" s="155"/>
      <c r="J7" s="155"/>
      <c r="K7" s="155"/>
    </row>
    <row r="8" spans="1:11" ht="14.25" hidden="1" customHeight="1">
      <c r="A8" s="154" t="s">
        <v>14</v>
      </c>
      <c r="B8" s="153">
        <v>166700</v>
      </c>
      <c r="C8" s="156"/>
      <c r="D8" s="152"/>
      <c r="E8" s="156"/>
      <c r="F8" s="155"/>
      <c r="G8" s="155"/>
      <c r="H8" s="155"/>
      <c r="I8" s="155"/>
      <c r="J8" s="155"/>
      <c r="K8" s="155"/>
    </row>
    <row r="9" spans="1:11" ht="14.25" hidden="1" customHeight="1">
      <c r="A9" s="154" t="s">
        <v>17</v>
      </c>
      <c r="B9" s="153">
        <v>171900</v>
      </c>
      <c r="C9" s="156"/>
      <c r="D9" s="152"/>
      <c r="E9" s="156"/>
      <c r="F9" s="155"/>
      <c r="G9" s="155"/>
      <c r="H9" s="155"/>
      <c r="I9" s="155"/>
      <c r="J9" s="155"/>
      <c r="K9" s="155"/>
    </row>
    <row r="10" spans="1:11" ht="14.25" hidden="1" customHeight="1">
      <c r="A10" s="154" t="s">
        <v>16</v>
      </c>
      <c r="B10" s="153">
        <v>175700</v>
      </c>
      <c r="C10" s="156"/>
      <c r="D10" s="152"/>
      <c r="E10" s="156"/>
      <c r="F10" s="155"/>
      <c r="G10" s="155"/>
      <c r="H10" s="155"/>
      <c r="I10" s="155"/>
      <c r="J10" s="155"/>
      <c r="K10" s="155"/>
    </row>
    <row r="11" spans="1:11" ht="14.25" hidden="1" customHeight="1">
      <c r="A11" s="154" t="s">
        <v>18</v>
      </c>
      <c r="B11" s="153">
        <v>180100</v>
      </c>
      <c r="C11" s="156"/>
      <c r="D11" s="152"/>
      <c r="E11" s="156"/>
      <c r="F11" s="155"/>
      <c r="G11" s="155"/>
      <c r="H11" s="155"/>
      <c r="I11" s="155"/>
      <c r="J11" s="155"/>
      <c r="K11" s="155"/>
    </row>
    <row r="12" spans="1:11" ht="14.25" hidden="1" customHeight="1">
      <c r="A12" s="154" t="s">
        <v>19</v>
      </c>
      <c r="B12" s="153">
        <v>183500</v>
      </c>
      <c r="C12" s="156"/>
      <c r="D12" s="152"/>
      <c r="E12" s="156"/>
      <c r="F12" s="155"/>
      <c r="G12" s="155"/>
      <c r="H12" s="155"/>
      <c r="I12" s="155"/>
      <c r="J12" s="155"/>
      <c r="K12" s="155"/>
    </row>
    <row r="13" spans="1:11" ht="14.25" hidden="1" customHeight="1">
      <c r="A13" s="154" t="s">
        <v>20</v>
      </c>
      <c r="B13" s="153">
        <v>186600</v>
      </c>
      <c r="C13" s="156"/>
      <c r="D13" s="152"/>
      <c r="E13" s="156"/>
      <c r="F13" s="155"/>
      <c r="G13" s="155"/>
      <c r="H13" s="155"/>
      <c r="I13" s="155"/>
      <c r="J13" s="155"/>
      <c r="K13" s="155"/>
    </row>
    <row r="14" spans="1:11" ht="14.25" hidden="1" customHeight="1">
      <c r="A14" s="154" t="s">
        <v>21</v>
      </c>
      <c r="B14" s="153">
        <v>191300</v>
      </c>
      <c r="C14" s="156"/>
      <c r="D14" s="152"/>
      <c r="E14" s="156"/>
      <c r="F14" s="155"/>
      <c r="G14" s="155"/>
      <c r="H14" s="155"/>
      <c r="I14" s="155"/>
      <c r="J14" s="155"/>
      <c r="K14" s="155"/>
    </row>
    <row r="15" spans="1:11" ht="14.25" hidden="1" customHeight="1">
      <c r="A15" s="154" t="s">
        <v>22</v>
      </c>
      <c r="B15" s="153">
        <v>196700</v>
      </c>
      <c r="C15" s="156"/>
      <c r="D15" s="152"/>
      <c r="E15" s="156"/>
      <c r="F15" s="155"/>
      <c r="G15" s="155"/>
      <c r="H15" s="155"/>
      <c r="I15" s="155"/>
      <c r="J15" s="155"/>
      <c r="K15" s="155"/>
    </row>
    <row r="16" spans="1:11" ht="14.25" hidden="1" customHeight="1">
      <c r="A16" s="154" t="s">
        <v>23</v>
      </c>
      <c r="B16" s="153">
        <v>199700</v>
      </c>
      <c r="C16" s="156"/>
      <c r="D16" s="152"/>
      <c r="E16" s="156"/>
      <c r="F16" s="155"/>
      <c r="G16" s="155"/>
      <c r="H16" s="155"/>
      <c r="I16" s="155"/>
      <c r="J16" s="155"/>
      <c r="K16" s="155"/>
    </row>
    <row r="17" spans="1:17" ht="14.25" hidden="1" customHeight="1">
      <c r="A17" s="154" t="s">
        <v>96</v>
      </c>
      <c r="B17" s="153">
        <f>B15</f>
        <v>196700</v>
      </c>
      <c r="C17" s="156"/>
      <c r="D17" s="152"/>
      <c r="E17" s="156"/>
      <c r="F17" s="155"/>
      <c r="G17" s="155"/>
      <c r="H17" s="155"/>
      <c r="I17" s="155"/>
      <c r="J17" s="155"/>
      <c r="K17" s="155"/>
    </row>
    <row r="18" spans="1:17" ht="14.25" hidden="1" customHeight="1">
      <c r="A18" s="154" t="s">
        <v>56</v>
      </c>
      <c r="B18" s="153">
        <v>185100</v>
      </c>
      <c r="C18" s="156"/>
      <c r="D18" s="152"/>
      <c r="E18" s="156"/>
      <c r="F18" s="155"/>
      <c r="G18" s="155"/>
      <c r="H18" s="155"/>
      <c r="I18" s="155"/>
      <c r="J18" s="155"/>
      <c r="K18" s="155"/>
    </row>
    <row r="19" spans="1:17" ht="14.5" hidden="1">
      <c r="A19" s="168" t="s">
        <v>95</v>
      </c>
      <c r="B19" s="169">
        <v>187000</v>
      </c>
      <c r="C19" s="186">
        <f>$B$19/12</f>
        <v>15583.333333333334</v>
      </c>
      <c r="D19" s="186">
        <f>$B$19/12*10</f>
        <v>155833.33333333334</v>
      </c>
      <c r="E19" s="186">
        <f>$B$19/12*9</f>
        <v>140250</v>
      </c>
      <c r="L19" s="42"/>
      <c r="M19" s="42"/>
    </row>
    <row r="20" spans="1:17" ht="14.5" hidden="1">
      <c r="A20" s="154" t="s">
        <v>62</v>
      </c>
      <c r="B20" s="153">
        <v>189600</v>
      </c>
      <c r="C20" s="187">
        <f>$B$20/12</f>
        <v>15800</v>
      </c>
      <c r="D20" s="186">
        <f>$B$20/12*10</f>
        <v>158000</v>
      </c>
      <c r="E20" s="186">
        <f>$B$20/12*9</f>
        <v>142200</v>
      </c>
      <c r="I20" s="42"/>
      <c r="J20" s="42"/>
      <c r="K20" s="42"/>
      <c r="L20" s="43"/>
      <c r="M20" s="43"/>
      <c r="N20" s="41"/>
    </row>
    <row r="21" spans="1:17" ht="14.5" hidden="1">
      <c r="A21" s="154" t="s">
        <v>101</v>
      </c>
      <c r="B21" s="153">
        <v>192300</v>
      </c>
      <c r="C21" s="187">
        <f>$B$21/12</f>
        <v>16025</v>
      </c>
      <c r="D21" s="186">
        <f>$B$21/12*10</f>
        <v>160250</v>
      </c>
      <c r="E21" s="186">
        <f>$B$21/12*9</f>
        <v>144225</v>
      </c>
      <c r="I21" s="42"/>
      <c r="J21" s="42"/>
      <c r="K21" s="42"/>
      <c r="L21" s="43"/>
      <c r="M21" s="43"/>
      <c r="N21" s="41"/>
    </row>
    <row r="22" spans="1:17" ht="14.5" hidden="1">
      <c r="A22" s="154" t="s">
        <v>107</v>
      </c>
      <c r="B22" s="153">
        <v>192300</v>
      </c>
      <c r="C22" s="187">
        <f>$B$22/12</f>
        <v>16025</v>
      </c>
      <c r="D22" s="186">
        <f>$B$22/12*10</f>
        <v>160250</v>
      </c>
      <c r="E22" s="186">
        <f>$B$22/12*9</f>
        <v>144225</v>
      </c>
      <c r="I22" s="42"/>
      <c r="J22" s="42"/>
      <c r="K22" s="42"/>
      <c r="L22" s="43"/>
      <c r="M22" s="43"/>
      <c r="N22" s="41"/>
    </row>
    <row r="23" spans="1:17" ht="14.5">
      <c r="A23" s="154" t="s">
        <v>125</v>
      </c>
      <c r="B23" s="153">
        <v>203700</v>
      </c>
      <c r="C23" s="187">
        <v>16975</v>
      </c>
      <c r="D23" s="186">
        <v>169750</v>
      </c>
      <c r="E23" s="186">
        <v>152775</v>
      </c>
      <c r="I23" s="42"/>
      <c r="J23" s="42"/>
      <c r="K23" s="42"/>
      <c r="L23" s="43"/>
      <c r="M23" s="43"/>
      <c r="N23" s="41"/>
    </row>
    <row r="24" spans="1:17" ht="15" thickBot="1">
      <c r="A24" s="154" t="s">
        <v>124</v>
      </c>
      <c r="B24" s="153">
        <v>212100</v>
      </c>
      <c r="C24" s="187">
        <v>17675</v>
      </c>
      <c r="D24" s="186">
        <v>176750</v>
      </c>
      <c r="E24" s="186">
        <v>159075</v>
      </c>
      <c r="I24" s="42"/>
      <c r="J24" s="42"/>
      <c r="K24" s="42"/>
      <c r="L24" s="43"/>
      <c r="M24" s="43"/>
      <c r="N24" s="41"/>
    </row>
    <row r="25" spans="1:17" ht="15" thickBot="1">
      <c r="A25" s="170" t="s">
        <v>123</v>
      </c>
      <c r="B25" s="171">
        <v>221900</v>
      </c>
      <c r="C25" s="172">
        <f>$B$25/12</f>
        <v>18491.666666666668</v>
      </c>
      <c r="D25" s="173">
        <f>$B$25/12*10</f>
        <v>184916.66666666669</v>
      </c>
      <c r="E25" s="174">
        <f>$B$25/12*9</f>
        <v>166425</v>
      </c>
      <c r="G25" s="42" t="s">
        <v>94</v>
      </c>
      <c r="H25" s="42"/>
      <c r="I25" s="43"/>
      <c r="J25" s="43"/>
      <c r="K25" s="43"/>
      <c r="L25" s="43"/>
      <c r="M25" s="43"/>
      <c r="N25" s="41"/>
    </row>
    <row r="26" spans="1:17" ht="15" thickBot="1">
      <c r="A26" s="2"/>
      <c r="B26" s="143"/>
      <c r="D26" s="143"/>
      <c r="G26" s="43" t="s">
        <v>93</v>
      </c>
      <c r="H26" s="43"/>
      <c r="I26" s="43"/>
      <c r="J26" s="43"/>
      <c r="K26" s="43"/>
      <c r="L26" s="42"/>
      <c r="M26" s="42"/>
      <c r="O26" s="41"/>
      <c r="P26" s="41"/>
      <c r="Q26" s="41"/>
    </row>
    <row r="27" spans="1:17" ht="15" thickBot="1">
      <c r="A27" s="151" t="s">
        <v>92</v>
      </c>
      <c r="B27" s="150"/>
      <c r="C27" s="149"/>
      <c r="D27" s="143"/>
      <c r="G27" s="43" t="s">
        <v>91</v>
      </c>
      <c r="H27" s="43"/>
      <c r="I27" s="42"/>
      <c r="J27" s="42"/>
      <c r="K27" s="42"/>
      <c r="L27" s="42"/>
      <c r="M27" s="42"/>
    </row>
    <row r="28" spans="1:17" ht="15" thickBot="1">
      <c r="A28" s="218"/>
      <c r="B28" s="219"/>
      <c r="C28" s="148"/>
      <c r="D28" s="207" t="s">
        <v>111</v>
      </c>
      <c r="E28" s="208">
        <v>1</v>
      </c>
      <c r="G28" s="42" t="s">
        <v>90</v>
      </c>
      <c r="H28" s="42"/>
      <c r="I28" s="42"/>
      <c r="J28" s="42"/>
      <c r="K28" s="42"/>
      <c r="L28" s="42"/>
      <c r="M28" s="147"/>
    </row>
    <row r="29" spans="1:17" ht="14.5">
      <c r="A29" s="224" t="s">
        <v>89</v>
      </c>
      <c r="B29" s="225"/>
      <c r="D29" s="143"/>
      <c r="G29" s="42" t="s">
        <v>88</v>
      </c>
      <c r="H29" s="42"/>
      <c r="I29" s="42"/>
      <c r="J29" s="42"/>
      <c r="K29" s="42"/>
      <c r="L29" s="43"/>
      <c r="M29" s="43"/>
    </row>
    <row r="30" spans="1:17" ht="14.5">
      <c r="A30" s="222"/>
      <c r="B30" s="223"/>
      <c r="D30" s="143"/>
      <c r="G30" s="42" t="s">
        <v>120</v>
      </c>
      <c r="H30" s="42"/>
      <c r="I30" s="42"/>
      <c r="J30" s="42"/>
      <c r="K30" s="43"/>
      <c r="L30" s="42"/>
      <c r="M30" s="42"/>
    </row>
    <row r="31" spans="1:17" ht="15" customHeight="1">
      <c r="A31" s="146" t="s">
        <v>87</v>
      </c>
      <c r="B31" s="145">
        <v>0.04</v>
      </c>
      <c r="D31" s="143"/>
      <c r="G31" s="42" t="s">
        <v>121</v>
      </c>
      <c r="H31" s="42"/>
      <c r="I31" s="42"/>
      <c r="J31" s="42"/>
      <c r="K31" s="42"/>
      <c r="L31" s="42"/>
      <c r="M31" s="42"/>
    </row>
    <row r="32" spans="1:17" ht="15" thickBot="1">
      <c r="A32" s="144"/>
      <c r="B32" s="101"/>
      <c r="D32" s="143"/>
      <c r="G32" s="42" t="s">
        <v>115</v>
      </c>
      <c r="H32" s="42"/>
      <c r="I32" s="42"/>
      <c r="J32" s="42"/>
      <c r="K32" s="42"/>
      <c r="L32" s="42"/>
      <c r="M32" s="42"/>
    </row>
    <row r="33" spans="1:15" ht="12.75" customHeight="1">
      <c r="A33" s="228" t="s">
        <v>86</v>
      </c>
      <c r="B33" s="220" t="s">
        <v>85</v>
      </c>
      <c r="C33" s="226" t="s">
        <v>84</v>
      </c>
      <c r="D33" s="227"/>
      <c r="G33" s="42" t="s">
        <v>116</v>
      </c>
      <c r="H33" s="42"/>
      <c r="I33" s="42"/>
      <c r="J33" s="42"/>
      <c r="K33" s="42"/>
      <c r="L33" s="42"/>
      <c r="M33" s="42"/>
    </row>
    <row r="34" spans="1:15" ht="15" customHeight="1">
      <c r="A34" s="229"/>
      <c r="B34" s="221"/>
      <c r="C34" s="142" t="s">
        <v>82</v>
      </c>
      <c r="D34" s="141" t="s">
        <v>81</v>
      </c>
      <c r="G34" s="42" t="s">
        <v>83</v>
      </c>
      <c r="H34" s="42"/>
      <c r="I34" s="42"/>
      <c r="J34" s="42"/>
      <c r="K34" s="42"/>
      <c r="L34" s="42"/>
      <c r="M34" s="42"/>
    </row>
    <row r="35" spans="1:15" ht="14.5">
      <c r="A35" s="138" t="s">
        <v>102</v>
      </c>
      <c r="B35" s="140">
        <f>A30</f>
        <v>0</v>
      </c>
      <c r="C35" s="136">
        <f>B35/10*12</f>
        <v>0</v>
      </c>
      <c r="D35" s="139">
        <f t="shared" ref="D35:D40" si="0">B35/9*12</f>
        <v>0</v>
      </c>
      <c r="E35" s="105"/>
      <c r="G35" s="42" t="s">
        <v>80</v>
      </c>
      <c r="H35" s="42"/>
      <c r="I35" s="42"/>
      <c r="J35" s="42"/>
      <c r="K35" s="42"/>
      <c r="L35" s="42"/>
      <c r="M35" s="42"/>
    </row>
    <row r="36" spans="1:15" ht="14.5">
      <c r="A36" s="138" t="s">
        <v>103</v>
      </c>
      <c r="B36" s="137">
        <f>B35*(1+$B$31)</f>
        <v>0</v>
      </c>
      <c r="C36" s="136">
        <f t="shared" ref="B36:C40" si="1">C35*(1+$B$31)</f>
        <v>0</v>
      </c>
      <c r="D36" s="135">
        <f t="shared" si="0"/>
        <v>0</v>
      </c>
      <c r="E36" s="105"/>
      <c r="G36" s="42" t="s">
        <v>117</v>
      </c>
      <c r="H36" s="42"/>
      <c r="I36" s="42"/>
      <c r="J36" s="42"/>
      <c r="K36" s="42"/>
      <c r="L36" s="42"/>
      <c r="M36" s="42"/>
    </row>
    <row r="37" spans="1:15" ht="14.5">
      <c r="A37" s="138" t="s">
        <v>104</v>
      </c>
      <c r="B37" s="137">
        <f t="shared" si="1"/>
        <v>0</v>
      </c>
      <c r="C37" s="136">
        <f t="shared" si="1"/>
        <v>0</v>
      </c>
      <c r="D37" s="135">
        <f t="shared" si="0"/>
        <v>0</v>
      </c>
      <c r="E37" s="105"/>
      <c r="G37" s="42" t="s">
        <v>118</v>
      </c>
      <c r="H37" s="42"/>
      <c r="I37" s="42"/>
      <c r="J37" s="42"/>
      <c r="K37" s="42"/>
    </row>
    <row r="38" spans="1:15" ht="14.5">
      <c r="A38" s="138" t="s">
        <v>108</v>
      </c>
      <c r="B38" s="137">
        <f>B37*(1+$B$31)</f>
        <v>0</v>
      </c>
      <c r="C38" s="136">
        <f t="shared" si="1"/>
        <v>0</v>
      </c>
      <c r="D38" s="135">
        <f t="shared" si="0"/>
        <v>0</v>
      </c>
      <c r="G38" s="42" t="s">
        <v>79</v>
      </c>
      <c r="H38" s="42"/>
    </row>
    <row r="39" spans="1:15" ht="14.5">
      <c r="A39" s="138" t="s">
        <v>110</v>
      </c>
      <c r="B39" s="137">
        <f>B38*(1+$B$31)</f>
        <v>0</v>
      </c>
      <c r="C39" s="136">
        <f t="shared" si="1"/>
        <v>0</v>
      </c>
      <c r="D39" s="135">
        <f t="shared" si="0"/>
        <v>0</v>
      </c>
      <c r="G39" s="42" t="s">
        <v>119</v>
      </c>
      <c r="H39" s="42"/>
      <c r="I39" s="42"/>
      <c r="J39" s="42"/>
      <c r="K39" s="42"/>
      <c r="L39" s="42"/>
      <c r="M39" s="42"/>
    </row>
    <row r="40" spans="1:15" ht="15" thickBot="1">
      <c r="A40" s="138" t="s">
        <v>126</v>
      </c>
      <c r="B40" s="134">
        <f>B39*(1+$B$31)</f>
        <v>0</v>
      </c>
      <c r="C40" s="133">
        <f t="shared" si="1"/>
        <v>0</v>
      </c>
      <c r="D40" s="132">
        <f t="shared" si="0"/>
        <v>0</v>
      </c>
      <c r="H40" s="42"/>
      <c r="I40" s="42"/>
      <c r="J40" s="42"/>
      <c r="K40" s="42"/>
      <c r="L40" s="42"/>
      <c r="M40" s="42"/>
    </row>
    <row r="41" spans="1:15" ht="15" thickBot="1">
      <c r="G41" s="42"/>
      <c r="H41" s="42"/>
      <c r="I41" s="42"/>
      <c r="J41" s="42"/>
      <c r="K41" s="42"/>
      <c r="L41" s="42"/>
      <c r="M41" s="42"/>
    </row>
    <row r="42" spans="1:15" ht="14" thickBot="1">
      <c r="A42" s="3" t="s">
        <v>78</v>
      </c>
      <c r="B42" s="4"/>
      <c r="C42" s="4"/>
      <c r="D42" s="4"/>
      <c r="E42" s="4"/>
      <c r="F42" s="4"/>
      <c r="G42" s="4"/>
      <c r="H42" s="4"/>
      <c r="I42" s="4"/>
      <c r="J42" s="4"/>
    </row>
    <row r="43" spans="1:15" ht="12.5" thickBot="1">
      <c r="J43" s="131" t="s">
        <v>77</v>
      </c>
      <c r="K43" s="131"/>
      <c r="L43" s="131"/>
      <c r="M43" s="131"/>
      <c r="N43" s="131"/>
      <c r="O43" s="131"/>
    </row>
    <row r="44" spans="1:15">
      <c r="A44" s="115" t="s">
        <v>76</v>
      </c>
      <c r="B44" s="130"/>
      <c r="C44" s="113"/>
      <c r="D44" s="113"/>
      <c r="E44" s="129"/>
      <c r="F44" s="111"/>
      <c r="G44" s="113"/>
      <c r="H44" s="128"/>
      <c r="I44" s="5"/>
      <c r="J44" s="109"/>
      <c r="K44" s="109"/>
      <c r="L44" s="109"/>
      <c r="M44" s="109"/>
      <c r="N44" s="109"/>
      <c r="O44" s="108"/>
    </row>
    <row r="45" spans="1:15" ht="15.75" customHeight="1">
      <c r="A45" s="107"/>
      <c r="B45" s="92" t="s">
        <v>5</v>
      </c>
      <c r="C45" s="91">
        <f>$C$25</f>
        <v>18491.666666666668</v>
      </c>
      <c r="D45" s="213" t="s">
        <v>9</v>
      </c>
      <c r="E45" s="213" t="s">
        <v>7</v>
      </c>
      <c r="F45" s="209" t="s">
        <v>67</v>
      </c>
      <c r="G45" s="213" t="s">
        <v>69</v>
      </c>
      <c r="H45" s="215" t="s">
        <v>63</v>
      </c>
      <c r="I45" s="5"/>
      <c r="J45" s="213" t="s">
        <v>4</v>
      </c>
      <c r="K45" s="213" t="s">
        <v>9</v>
      </c>
      <c r="L45" s="213" t="s">
        <v>7</v>
      </c>
      <c r="M45" s="209" t="s">
        <v>67</v>
      </c>
      <c r="N45" s="213" t="s">
        <v>69</v>
      </c>
      <c r="O45" s="215" t="s">
        <v>63</v>
      </c>
    </row>
    <row r="46" spans="1:15" s="8" customFormat="1" ht="47.25" customHeight="1">
      <c r="A46" s="88" t="s">
        <v>66</v>
      </c>
      <c r="B46" s="84" t="s">
        <v>65</v>
      </c>
      <c r="C46" s="84" t="s">
        <v>72</v>
      </c>
      <c r="D46" s="213"/>
      <c r="E46" s="213"/>
      <c r="F46" s="209"/>
      <c r="G46" s="213"/>
      <c r="H46" s="216"/>
      <c r="I46" s="86"/>
      <c r="J46" s="213"/>
      <c r="K46" s="213"/>
      <c r="L46" s="213"/>
      <c r="M46" s="209"/>
      <c r="N46" s="213"/>
      <c r="O46" s="216"/>
    </row>
    <row r="47" spans="1:15">
      <c r="A47" s="82" t="str">
        <f>$A$35</f>
        <v>FY24</v>
      </c>
      <c r="B47" s="79">
        <v>0</v>
      </c>
      <c r="C47" s="127">
        <f t="shared" ref="C47:C52" si="2">B35/12</f>
        <v>0</v>
      </c>
      <c r="D47" s="17">
        <f t="shared" ref="D47:D52" si="3">B47*C47</f>
        <v>0</v>
      </c>
      <c r="E47" s="25">
        <f t="shared" ref="E47:E52" si="4">B47*$C$45</f>
        <v>0</v>
      </c>
      <c r="F47" s="78" t="e">
        <f t="shared" ref="F47:F52" si="5">E47/C47</f>
        <v>#DIV/0!</v>
      </c>
      <c r="G47" s="17">
        <f t="shared" ref="G47:G52" si="6">D47-E47</f>
        <v>0</v>
      </c>
      <c r="H47" s="77" t="e">
        <f t="shared" ref="H47:H52" si="7">G47/C47</f>
        <v>#DIV/0!</v>
      </c>
      <c r="I47" s="80"/>
      <c r="J47" s="79">
        <v>0</v>
      </c>
      <c r="K47" s="17">
        <f t="shared" ref="K47:K52" si="8">J47*C47</f>
        <v>0</v>
      </c>
      <c r="L47" s="17">
        <f t="shared" ref="L47:L52" si="9">J47*$C$45</f>
        <v>0</v>
      </c>
      <c r="M47" s="78" t="e">
        <f t="shared" ref="M47:M52" si="10">L47/C47</f>
        <v>#DIV/0!</v>
      </c>
      <c r="N47" s="17">
        <f t="shared" ref="N47:N52" si="11">K47-L47</f>
        <v>0</v>
      </c>
      <c r="O47" s="77" t="e">
        <f t="shared" ref="O47:O52" si="12">N47/C47</f>
        <v>#DIV/0!</v>
      </c>
    </row>
    <row r="48" spans="1:15">
      <c r="A48" s="81" t="str">
        <f>$A$36</f>
        <v>FY25</v>
      </c>
      <c r="B48" s="79">
        <v>0</v>
      </c>
      <c r="C48" s="127">
        <f t="shared" si="2"/>
        <v>0</v>
      </c>
      <c r="D48" s="17">
        <f t="shared" si="3"/>
        <v>0</v>
      </c>
      <c r="E48" s="25">
        <f t="shared" si="4"/>
        <v>0</v>
      </c>
      <c r="F48" s="78" t="e">
        <f t="shared" si="5"/>
        <v>#DIV/0!</v>
      </c>
      <c r="G48" s="17">
        <f t="shared" si="6"/>
        <v>0</v>
      </c>
      <c r="H48" s="77" t="e">
        <f t="shared" si="7"/>
        <v>#DIV/0!</v>
      </c>
      <c r="I48" s="80"/>
      <c r="J48" s="79">
        <v>0</v>
      </c>
      <c r="K48" s="17">
        <f t="shared" si="8"/>
        <v>0</v>
      </c>
      <c r="L48" s="17">
        <f t="shared" si="9"/>
        <v>0</v>
      </c>
      <c r="M48" s="78" t="e">
        <f t="shared" si="10"/>
        <v>#DIV/0!</v>
      </c>
      <c r="N48" s="17">
        <f t="shared" si="11"/>
        <v>0</v>
      </c>
      <c r="O48" s="77" t="e">
        <f t="shared" si="12"/>
        <v>#DIV/0!</v>
      </c>
    </row>
    <row r="49" spans="1:15">
      <c r="A49" s="81" t="str">
        <f>$A$37</f>
        <v>FY26</v>
      </c>
      <c r="B49" s="79">
        <v>0</v>
      </c>
      <c r="C49" s="127">
        <f>B37/12</f>
        <v>0</v>
      </c>
      <c r="D49" s="17">
        <f t="shared" si="3"/>
        <v>0</v>
      </c>
      <c r="E49" s="25">
        <f t="shared" si="4"/>
        <v>0</v>
      </c>
      <c r="F49" s="78" t="e">
        <f>E49/C49</f>
        <v>#DIV/0!</v>
      </c>
      <c r="G49" s="17">
        <f t="shared" si="6"/>
        <v>0</v>
      </c>
      <c r="H49" s="77" t="e">
        <f t="shared" si="7"/>
        <v>#DIV/0!</v>
      </c>
      <c r="I49" s="80"/>
      <c r="J49" s="79">
        <v>0</v>
      </c>
      <c r="K49" s="17">
        <f t="shared" si="8"/>
        <v>0</v>
      </c>
      <c r="L49" s="17">
        <f t="shared" si="9"/>
        <v>0</v>
      </c>
      <c r="M49" s="78" t="e">
        <f t="shared" si="10"/>
        <v>#DIV/0!</v>
      </c>
      <c r="N49" s="17">
        <f t="shared" si="11"/>
        <v>0</v>
      </c>
      <c r="O49" s="77" t="e">
        <f t="shared" si="12"/>
        <v>#DIV/0!</v>
      </c>
    </row>
    <row r="50" spans="1:15">
      <c r="A50" s="81" t="str">
        <f>$A$38</f>
        <v>FY27</v>
      </c>
      <c r="B50" s="79">
        <v>0</v>
      </c>
      <c r="C50" s="127">
        <f t="shared" si="2"/>
        <v>0</v>
      </c>
      <c r="D50" s="17">
        <f t="shared" si="3"/>
        <v>0</v>
      </c>
      <c r="E50" s="25">
        <f>B50*$C$45</f>
        <v>0</v>
      </c>
      <c r="F50" s="78" t="e">
        <f t="shared" si="5"/>
        <v>#DIV/0!</v>
      </c>
      <c r="G50" s="17">
        <f t="shared" si="6"/>
        <v>0</v>
      </c>
      <c r="H50" s="77" t="e">
        <f t="shared" si="7"/>
        <v>#DIV/0!</v>
      </c>
      <c r="I50" s="80"/>
      <c r="J50" s="79">
        <v>0</v>
      </c>
      <c r="K50" s="17">
        <f t="shared" si="8"/>
        <v>0</v>
      </c>
      <c r="L50" s="17">
        <f t="shared" si="9"/>
        <v>0</v>
      </c>
      <c r="M50" s="78" t="e">
        <f t="shared" si="10"/>
        <v>#DIV/0!</v>
      </c>
      <c r="N50" s="17">
        <f t="shared" si="11"/>
        <v>0</v>
      </c>
      <c r="O50" s="77" t="e">
        <f t="shared" si="12"/>
        <v>#DIV/0!</v>
      </c>
    </row>
    <row r="51" spans="1:15">
      <c r="A51" s="81" t="str">
        <f>$A$39</f>
        <v>FY28</v>
      </c>
      <c r="B51" s="79">
        <v>0</v>
      </c>
      <c r="C51" s="127">
        <f t="shared" si="2"/>
        <v>0</v>
      </c>
      <c r="D51" s="17">
        <f t="shared" si="3"/>
        <v>0</v>
      </c>
      <c r="E51" s="25">
        <f t="shared" si="4"/>
        <v>0</v>
      </c>
      <c r="F51" s="78" t="e">
        <f t="shared" si="5"/>
        <v>#DIV/0!</v>
      </c>
      <c r="G51" s="17">
        <f t="shared" si="6"/>
        <v>0</v>
      </c>
      <c r="H51" s="77" t="e">
        <f t="shared" si="7"/>
        <v>#DIV/0!</v>
      </c>
      <c r="I51" s="80"/>
      <c r="J51" s="79">
        <v>0</v>
      </c>
      <c r="K51" s="17">
        <f t="shared" si="8"/>
        <v>0</v>
      </c>
      <c r="L51" s="17">
        <f t="shared" si="9"/>
        <v>0</v>
      </c>
      <c r="M51" s="78" t="e">
        <f t="shared" si="10"/>
        <v>#DIV/0!</v>
      </c>
      <c r="N51" s="17">
        <f t="shared" si="11"/>
        <v>0</v>
      </c>
      <c r="O51" s="77" t="e">
        <f t="shared" si="12"/>
        <v>#DIV/0!</v>
      </c>
    </row>
    <row r="52" spans="1:15">
      <c r="A52" s="81" t="str">
        <f>$A$40</f>
        <v>FY29</v>
      </c>
      <c r="B52" s="79">
        <v>0</v>
      </c>
      <c r="C52" s="127">
        <f t="shared" si="2"/>
        <v>0</v>
      </c>
      <c r="D52" s="17">
        <f t="shared" si="3"/>
        <v>0</v>
      </c>
      <c r="E52" s="25">
        <f t="shared" si="4"/>
        <v>0</v>
      </c>
      <c r="F52" s="78" t="e">
        <f t="shared" si="5"/>
        <v>#DIV/0!</v>
      </c>
      <c r="G52" s="17">
        <f t="shared" si="6"/>
        <v>0</v>
      </c>
      <c r="H52" s="77" t="e">
        <f t="shared" si="7"/>
        <v>#DIV/0!</v>
      </c>
      <c r="I52" s="80"/>
      <c r="J52" s="79">
        <v>0</v>
      </c>
      <c r="K52" s="17">
        <f t="shared" si="8"/>
        <v>0</v>
      </c>
      <c r="L52" s="17">
        <f t="shared" si="9"/>
        <v>0</v>
      </c>
      <c r="M52" s="78" t="e">
        <f t="shared" si="10"/>
        <v>#DIV/0!</v>
      </c>
      <c r="N52" s="17">
        <f t="shared" si="11"/>
        <v>0</v>
      </c>
      <c r="O52" s="77" t="e">
        <f t="shared" si="12"/>
        <v>#DIV/0!</v>
      </c>
    </row>
    <row r="53" spans="1:15" ht="12.5" thickBot="1">
      <c r="A53" s="76"/>
      <c r="B53" s="75"/>
      <c r="C53" s="126"/>
      <c r="D53" s="125"/>
      <c r="E53" s="124"/>
      <c r="F53" s="124"/>
      <c r="G53" s="74"/>
      <c r="H53" s="73"/>
      <c r="J53" s="75"/>
      <c r="K53" s="74"/>
      <c r="L53" s="74"/>
      <c r="M53" s="74"/>
      <c r="N53" s="74"/>
      <c r="O53" s="73"/>
    </row>
    <row r="54" spans="1:15">
      <c r="B54" s="121"/>
      <c r="C54" s="123"/>
      <c r="D54" s="122"/>
      <c r="E54" s="31"/>
      <c r="F54" s="31"/>
      <c r="H54" s="89"/>
      <c r="J54" s="121"/>
    </row>
    <row r="55" spans="1:15" ht="12.5" thickBot="1">
      <c r="B55" s="121"/>
      <c r="C55" s="123"/>
      <c r="D55" s="122"/>
      <c r="E55" s="31"/>
      <c r="F55" s="31"/>
      <c r="H55" s="89"/>
      <c r="J55" s="121"/>
    </row>
    <row r="56" spans="1:15" ht="13.5" customHeight="1">
      <c r="A56" s="115" t="s">
        <v>75</v>
      </c>
      <c r="B56" s="114" t="s">
        <v>73</v>
      </c>
      <c r="C56" s="120"/>
      <c r="D56" s="112"/>
      <c r="E56" s="112"/>
      <c r="F56" s="111"/>
      <c r="G56" s="214" t="s">
        <v>69</v>
      </c>
      <c r="H56" s="110"/>
      <c r="I56" s="6"/>
      <c r="J56" s="109"/>
      <c r="K56" s="109"/>
      <c r="L56" s="109"/>
      <c r="M56" s="109"/>
      <c r="N56" s="214" t="s">
        <v>69</v>
      </c>
      <c r="O56" s="108"/>
    </row>
    <row r="57" spans="1:15" ht="15" customHeight="1">
      <c r="A57" s="107"/>
      <c r="B57" s="92" t="s">
        <v>6</v>
      </c>
      <c r="C57" s="91">
        <f>$C$25</f>
        <v>18491.666666666668</v>
      </c>
      <c r="D57" s="34"/>
      <c r="E57" s="34"/>
      <c r="F57" s="210" t="s">
        <v>67</v>
      </c>
      <c r="G57" s="212"/>
      <c r="H57" s="106"/>
      <c r="I57" s="6"/>
      <c r="M57" s="213" t="s">
        <v>8</v>
      </c>
      <c r="N57" s="212"/>
      <c r="O57" s="89"/>
    </row>
    <row r="58" spans="1:15" ht="40.5" customHeight="1">
      <c r="A58" s="88" t="s">
        <v>66</v>
      </c>
      <c r="B58" s="84" t="s">
        <v>65</v>
      </c>
      <c r="C58" s="84" t="s">
        <v>72</v>
      </c>
      <c r="D58" s="85" t="s">
        <v>9</v>
      </c>
      <c r="E58" s="84" t="s">
        <v>7</v>
      </c>
      <c r="F58" s="209"/>
      <c r="G58" s="213"/>
      <c r="H58" s="83" t="s">
        <v>63</v>
      </c>
      <c r="I58" s="86"/>
      <c r="J58" s="84" t="s">
        <v>4</v>
      </c>
      <c r="K58" s="85" t="s">
        <v>9</v>
      </c>
      <c r="L58" s="84" t="s">
        <v>7</v>
      </c>
      <c r="M58" s="213"/>
      <c r="N58" s="213"/>
      <c r="O58" s="83" t="s">
        <v>63</v>
      </c>
    </row>
    <row r="59" spans="1:15">
      <c r="A59" s="82" t="str">
        <f>$A$35</f>
        <v>FY24</v>
      </c>
      <c r="B59" s="79">
        <v>0</v>
      </c>
      <c r="C59" s="105">
        <f t="shared" ref="C59:C64" si="13">B35/10</f>
        <v>0</v>
      </c>
      <c r="D59" s="17">
        <f t="shared" ref="D59:D64" si="14">B59*C59</f>
        <v>0</v>
      </c>
      <c r="E59" s="25">
        <f t="shared" ref="E59:E64" si="15">B59*$C$57</f>
        <v>0</v>
      </c>
      <c r="F59" s="78" t="e">
        <f t="shared" ref="F59:F64" si="16">E59/C59</f>
        <v>#DIV/0!</v>
      </c>
      <c r="G59" s="17">
        <f t="shared" ref="G59:G64" si="17">D59-E59</f>
        <v>0</v>
      </c>
      <c r="H59" s="77" t="e">
        <f t="shared" ref="H59:H64" si="18">G59/C59</f>
        <v>#DIV/0!</v>
      </c>
      <c r="I59" s="80"/>
      <c r="J59" s="79">
        <v>0</v>
      </c>
      <c r="K59" s="17">
        <f t="shared" ref="K59:K64" si="19">J59*C59</f>
        <v>0</v>
      </c>
      <c r="L59" s="17">
        <f t="shared" ref="L59:L64" si="20">J59*$C$57</f>
        <v>0</v>
      </c>
      <c r="M59" s="78" t="e">
        <f t="shared" ref="M59:M64" si="21">L59/C59</f>
        <v>#DIV/0!</v>
      </c>
      <c r="N59" s="17">
        <f t="shared" ref="N59:N64" si="22">K59-L59</f>
        <v>0</v>
      </c>
      <c r="O59" s="77" t="e">
        <f t="shared" ref="O59:O64" si="23">N59/C59</f>
        <v>#DIV/0!</v>
      </c>
    </row>
    <row r="60" spans="1:15">
      <c r="A60" s="81" t="str">
        <f>$A$36</f>
        <v>FY25</v>
      </c>
      <c r="B60" s="79">
        <v>0</v>
      </c>
      <c r="C60" s="105">
        <f t="shared" si="13"/>
        <v>0</v>
      </c>
      <c r="D60" s="17">
        <f t="shared" si="14"/>
        <v>0</v>
      </c>
      <c r="E60" s="25">
        <f t="shared" si="15"/>
        <v>0</v>
      </c>
      <c r="F60" s="78" t="e">
        <f t="shared" si="16"/>
        <v>#DIV/0!</v>
      </c>
      <c r="G60" s="17">
        <f t="shared" si="17"/>
        <v>0</v>
      </c>
      <c r="H60" s="77" t="e">
        <f t="shared" si="18"/>
        <v>#DIV/0!</v>
      </c>
      <c r="I60" s="80"/>
      <c r="J60" s="79">
        <v>0</v>
      </c>
      <c r="K60" s="17">
        <f t="shared" si="19"/>
        <v>0</v>
      </c>
      <c r="L60" s="17">
        <f t="shared" si="20"/>
        <v>0</v>
      </c>
      <c r="M60" s="78" t="e">
        <f t="shared" si="21"/>
        <v>#DIV/0!</v>
      </c>
      <c r="N60" s="17">
        <f t="shared" si="22"/>
        <v>0</v>
      </c>
      <c r="O60" s="77" t="e">
        <f t="shared" si="23"/>
        <v>#DIV/0!</v>
      </c>
    </row>
    <row r="61" spans="1:15">
      <c r="A61" s="81" t="str">
        <f>$A$37</f>
        <v>FY26</v>
      </c>
      <c r="B61" s="79">
        <v>0</v>
      </c>
      <c r="C61" s="105">
        <f t="shared" si="13"/>
        <v>0</v>
      </c>
      <c r="D61" s="17">
        <f t="shared" si="14"/>
        <v>0</v>
      </c>
      <c r="E61" s="25">
        <f>B61*$C$57</f>
        <v>0</v>
      </c>
      <c r="F61" s="78" t="e">
        <f t="shared" si="16"/>
        <v>#DIV/0!</v>
      </c>
      <c r="G61" s="17">
        <f t="shared" si="17"/>
        <v>0</v>
      </c>
      <c r="H61" s="77" t="e">
        <f t="shared" si="18"/>
        <v>#DIV/0!</v>
      </c>
      <c r="I61" s="80"/>
      <c r="J61" s="79">
        <v>0</v>
      </c>
      <c r="K61" s="17">
        <f t="shared" si="19"/>
        <v>0</v>
      </c>
      <c r="L61" s="17">
        <f t="shared" si="20"/>
        <v>0</v>
      </c>
      <c r="M61" s="78" t="e">
        <f t="shared" si="21"/>
        <v>#DIV/0!</v>
      </c>
      <c r="N61" s="17">
        <f t="shared" si="22"/>
        <v>0</v>
      </c>
      <c r="O61" s="77" t="e">
        <f t="shared" si="23"/>
        <v>#DIV/0!</v>
      </c>
    </row>
    <row r="62" spans="1:15">
      <c r="A62" s="81" t="str">
        <f>$A$38</f>
        <v>FY27</v>
      </c>
      <c r="B62" s="79">
        <v>0</v>
      </c>
      <c r="C62" s="105">
        <f t="shared" si="13"/>
        <v>0</v>
      </c>
      <c r="D62" s="17">
        <f t="shared" si="14"/>
        <v>0</v>
      </c>
      <c r="E62" s="25">
        <f t="shared" si="15"/>
        <v>0</v>
      </c>
      <c r="F62" s="78" t="e">
        <f t="shared" si="16"/>
        <v>#DIV/0!</v>
      </c>
      <c r="G62" s="17">
        <f t="shared" si="17"/>
        <v>0</v>
      </c>
      <c r="H62" s="77" t="e">
        <f t="shared" si="18"/>
        <v>#DIV/0!</v>
      </c>
      <c r="I62" s="80"/>
      <c r="J62" s="79">
        <v>0</v>
      </c>
      <c r="K62" s="17">
        <f t="shared" si="19"/>
        <v>0</v>
      </c>
      <c r="L62" s="17">
        <f t="shared" si="20"/>
        <v>0</v>
      </c>
      <c r="M62" s="78" t="e">
        <f t="shared" si="21"/>
        <v>#DIV/0!</v>
      </c>
      <c r="N62" s="17">
        <f t="shared" si="22"/>
        <v>0</v>
      </c>
      <c r="O62" s="77" t="e">
        <f t="shared" si="23"/>
        <v>#DIV/0!</v>
      </c>
    </row>
    <row r="63" spans="1:15">
      <c r="A63" s="81" t="str">
        <f>$A$39</f>
        <v>FY28</v>
      </c>
      <c r="B63" s="79">
        <v>0</v>
      </c>
      <c r="C63" s="105">
        <f t="shared" si="13"/>
        <v>0</v>
      </c>
      <c r="D63" s="17">
        <f t="shared" si="14"/>
        <v>0</v>
      </c>
      <c r="E63" s="25">
        <f t="shared" si="15"/>
        <v>0</v>
      </c>
      <c r="F63" s="78" t="e">
        <f t="shared" si="16"/>
        <v>#DIV/0!</v>
      </c>
      <c r="G63" s="17">
        <f t="shared" si="17"/>
        <v>0</v>
      </c>
      <c r="H63" s="77" t="e">
        <f t="shared" si="18"/>
        <v>#DIV/0!</v>
      </c>
      <c r="I63" s="80"/>
      <c r="J63" s="79">
        <v>0</v>
      </c>
      <c r="K63" s="17">
        <f t="shared" si="19"/>
        <v>0</v>
      </c>
      <c r="L63" s="17">
        <f t="shared" si="20"/>
        <v>0</v>
      </c>
      <c r="M63" s="78" t="e">
        <f t="shared" si="21"/>
        <v>#DIV/0!</v>
      </c>
      <c r="N63" s="17">
        <f t="shared" si="22"/>
        <v>0</v>
      </c>
      <c r="O63" s="77" t="e">
        <f t="shared" si="23"/>
        <v>#DIV/0!</v>
      </c>
    </row>
    <row r="64" spans="1:15">
      <c r="A64" s="81" t="str">
        <f>$A$40</f>
        <v>FY29</v>
      </c>
      <c r="B64" s="79">
        <v>0</v>
      </c>
      <c r="C64" s="105">
        <f t="shared" si="13"/>
        <v>0</v>
      </c>
      <c r="D64" s="17">
        <f t="shared" si="14"/>
        <v>0</v>
      </c>
      <c r="E64" s="25">
        <f t="shared" si="15"/>
        <v>0</v>
      </c>
      <c r="F64" s="78" t="e">
        <f t="shared" si="16"/>
        <v>#DIV/0!</v>
      </c>
      <c r="G64" s="17">
        <f t="shared" si="17"/>
        <v>0</v>
      </c>
      <c r="H64" s="77" t="e">
        <f t="shared" si="18"/>
        <v>#DIV/0!</v>
      </c>
      <c r="I64" s="80"/>
      <c r="J64" s="79">
        <v>0</v>
      </c>
      <c r="K64" s="17">
        <f t="shared" si="19"/>
        <v>0</v>
      </c>
      <c r="L64" s="17">
        <f t="shared" si="20"/>
        <v>0</v>
      </c>
      <c r="M64" s="78" t="e">
        <f t="shared" si="21"/>
        <v>#DIV/0!</v>
      </c>
      <c r="N64" s="17">
        <f t="shared" si="22"/>
        <v>0</v>
      </c>
      <c r="O64" s="77" t="e">
        <f t="shared" si="23"/>
        <v>#DIV/0!</v>
      </c>
    </row>
    <row r="65" spans="1:15">
      <c r="A65" s="104"/>
      <c r="B65" s="102"/>
      <c r="C65" s="102"/>
      <c r="D65" s="102"/>
      <c r="E65" s="102"/>
      <c r="F65" s="102"/>
      <c r="G65" s="102"/>
      <c r="H65" s="101"/>
      <c r="J65" s="103"/>
      <c r="K65" s="102"/>
      <c r="L65" s="102"/>
      <c r="M65" s="102"/>
      <c r="N65" s="102"/>
      <c r="O65" s="101"/>
    </row>
    <row r="66" spans="1:15" ht="13.5" customHeight="1">
      <c r="A66" s="81"/>
      <c r="B66" s="100" t="s">
        <v>70</v>
      </c>
      <c r="C66" s="99"/>
      <c r="D66" s="98"/>
      <c r="E66" s="98"/>
      <c r="F66" s="97"/>
      <c r="G66" s="211" t="s">
        <v>69</v>
      </c>
      <c r="H66" s="96"/>
      <c r="I66" s="7"/>
      <c r="J66" s="95"/>
      <c r="K66" s="95"/>
      <c r="L66" s="95"/>
      <c r="M66" s="95"/>
      <c r="N66" s="211" t="s">
        <v>69</v>
      </c>
      <c r="O66" s="94"/>
    </row>
    <row r="67" spans="1:15" ht="16.5" customHeight="1">
      <c r="A67" s="81"/>
      <c r="B67" s="92" t="s">
        <v>68</v>
      </c>
      <c r="C67" s="91">
        <f>$C$25</f>
        <v>18491.666666666668</v>
      </c>
      <c r="D67" s="7"/>
      <c r="E67" s="7"/>
      <c r="F67" s="209" t="s">
        <v>67</v>
      </c>
      <c r="G67" s="212"/>
      <c r="H67" s="90"/>
      <c r="I67" s="7"/>
      <c r="M67" s="209" t="s">
        <v>67</v>
      </c>
      <c r="N67" s="212"/>
      <c r="O67" s="89"/>
    </row>
    <row r="68" spans="1:15" ht="36">
      <c r="A68" s="88" t="s">
        <v>66</v>
      </c>
      <c r="B68" s="84" t="s">
        <v>65</v>
      </c>
      <c r="C68" s="87" t="s">
        <v>64</v>
      </c>
      <c r="D68" s="85" t="s">
        <v>9</v>
      </c>
      <c r="E68" s="84" t="s">
        <v>7</v>
      </c>
      <c r="F68" s="209"/>
      <c r="G68" s="213"/>
      <c r="H68" s="83" t="s">
        <v>63</v>
      </c>
      <c r="I68" s="86"/>
      <c r="J68" s="84" t="s">
        <v>4</v>
      </c>
      <c r="K68" s="85" t="s">
        <v>9</v>
      </c>
      <c r="L68" s="84" t="s">
        <v>7</v>
      </c>
      <c r="M68" s="209"/>
      <c r="N68" s="213"/>
      <c r="O68" s="83" t="s">
        <v>63</v>
      </c>
    </row>
    <row r="69" spans="1:15">
      <c r="A69" s="82" t="str">
        <f>$A$35</f>
        <v>FY24</v>
      </c>
      <c r="B69" s="79">
        <v>0</v>
      </c>
      <c r="C69" s="5">
        <f t="shared" ref="C69:C74" si="24">B35/10</f>
        <v>0</v>
      </c>
      <c r="D69" s="17">
        <f t="shared" ref="D69:D74" si="25">B69*C69</f>
        <v>0</v>
      </c>
      <c r="E69" s="25">
        <f t="shared" ref="E69:E74" si="26">B69*$C$67</f>
        <v>0</v>
      </c>
      <c r="F69" s="78" t="e">
        <f t="shared" ref="F69:F74" si="27">E69/C69</f>
        <v>#DIV/0!</v>
      </c>
      <c r="G69" s="17">
        <f t="shared" ref="G69:G74" si="28">D69-E69</f>
        <v>0</v>
      </c>
      <c r="H69" s="77" t="e">
        <f t="shared" ref="H69:H74" si="29">G69/C69</f>
        <v>#DIV/0!</v>
      </c>
      <c r="I69" s="80"/>
      <c r="J69" s="79">
        <v>0</v>
      </c>
      <c r="K69" s="17">
        <f t="shared" ref="K69:K74" si="30">J69*C69</f>
        <v>0</v>
      </c>
      <c r="L69" s="17">
        <f t="shared" ref="L69:L74" si="31">J69*$C$67</f>
        <v>0</v>
      </c>
      <c r="M69" s="78" t="e">
        <f t="shared" ref="M69:M74" si="32">L69/C69</f>
        <v>#DIV/0!</v>
      </c>
      <c r="N69" s="17">
        <f t="shared" ref="N69:N74" si="33">K69-L69</f>
        <v>0</v>
      </c>
      <c r="O69" s="77" t="e">
        <f t="shared" ref="O69:O74" si="34">N69/C69</f>
        <v>#DIV/0!</v>
      </c>
    </row>
    <row r="70" spans="1:15">
      <c r="A70" s="81" t="str">
        <f>$A$36</f>
        <v>FY25</v>
      </c>
      <c r="B70" s="79">
        <v>0</v>
      </c>
      <c r="C70" s="5">
        <f t="shared" si="24"/>
        <v>0</v>
      </c>
      <c r="D70" s="17">
        <f t="shared" si="25"/>
        <v>0</v>
      </c>
      <c r="E70" s="25">
        <f t="shared" si="26"/>
        <v>0</v>
      </c>
      <c r="F70" s="78" t="e">
        <f t="shared" si="27"/>
        <v>#DIV/0!</v>
      </c>
      <c r="G70" s="17">
        <f t="shared" si="28"/>
        <v>0</v>
      </c>
      <c r="H70" s="77" t="e">
        <f t="shared" si="29"/>
        <v>#DIV/0!</v>
      </c>
      <c r="I70" s="80"/>
      <c r="J70" s="79">
        <v>0</v>
      </c>
      <c r="K70" s="17">
        <f t="shared" si="30"/>
        <v>0</v>
      </c>
      <c r="L70" s="17">
        <f t="shared" si="31"/>
        <v>0</v>
      </c>
      <c r="M70" s="78" t="e">
        <f t="shared" si="32"/>
        <v>#DIV/0!</v>
      </c>
      <c r="N70" s="17">
        <f t="shared" si="33"/>
        <v>0</v>
      </c>
      <c r="O70" s="77" t="e">
        <f t="shared" si="34"/>
        <v>#DIV/0!</v>
      </c>
    </row>
    <row r="71" spans="1:15">
      <c r="A71" s="81" t="str">
        <f>$A$37</f>
        <v>FY26</v>
      </c>
      <c r="B71" s="79">
        <v>0</v>
      </c>
      <c r="C71" s="5">
        <f t="shared" si="24"/>
        <v>0</v>
      </c>
      <c r="D71" s="17">
        <f t="shared" si="25"/>
        <v>0</v>
      </c>
      <c r="E71" s="25">
        <f t="shared" si="26"/>
        <v>0</v>
      </c>
      <c r="F71" s="78" t="e">
        <f t="shared" si="27"/>
        <v>#DIV/0!</v>
      </c>
      <c r="G71" s="17">
        <f t="shared" si="28"/>
        <v>0</v>
      </c>
      <c r="H71" s="77" t="e">
        <f t="shared" si="29"/>
        <v>#DIV/0!</v>
      </c>
      <c r="I71" s="80"/>
      <c r="J71" s="79">
        <v>0</v>
      </c>
      <c r="K71" s="17">
        <f t="shared" si="30"/>
        <v>0</v>
      </c>
      <c r="L71" s="17">
        <f t="shared" si="31"/>
        <v>0</v>
      </c>
      <c r="M71" s="78" t="e">
        <f t="shared" si="32"/>
        <v>#DIV/0!</v>
      </c>
      <c r="N71" s="17">
        <f t="shared" si="33"/>
        <v>0</v>
      </c>
      <c r="O71" s="77" t="e">
        <f t="shared" si="34"/>
        <v>#DIV/0!</v>
      </c>
    </row>
    <row r="72" spans="1:15">
      <c r="A72" s="81" t="str">
        <f>$A$38</f>
        <v>FY27</v>
      </c>
      <c r="B72" s="79">
        <v>0</v>
      </c>
      <c r="C72" s="5">
        <f t="shared" si="24"/>
        <v>0</v>
      </c>
      <c r="D72" s="17">
        <f t="shared" si="25"/>
        <v>0</v>
      </c>
      <c r="E72" s="25">
        <f t="shared" si="26"/>
        <v>0</v>
      </c>
      <c r="F72" s="78" t="e">
        <f t="shared" si="27"/>
        <v>#DIV/0!</v>
      </c>
      <c r="G72" s="17">
        <f t="shared" si="28"/>
        <v>0</v>
      </c>
      <c r="H72" s="77" t="e">
        <f t="shared" si="29"/>
        <v>#DIV/0!</v>
      </c>
      <c r="I72" s="80"/>
      <c r="J72" s="79">
        <v>0</v>
      </c>
      <c r="K72" s="17">
        <f t="shared" si="30"/>
        <v>0</v>
      </c>
      <c r="L72" s="17">
        <f t="shared" si="31"/>
        <v>0</v>
      </c>
      <c r="M72" s="78" t="e">
        <f t="shared" si="32"/>
        <v>#DIV/0!</v>
      </c>
      <c r="N72" s="17">
        <f t="shared" si="33"/>
        <v>0</v>
      </c>
      <c r="O72" s="77" t="e">
        <f t="shared" si="34"/>
        <v>#DIV/0!</v>
      </c>
    </row>
    <row r="73" spans="1:15">
      <c r="A73" s="81" t="str">
        <f>$A$39</f>
        <v>FY28</v>
      </c>
      <c r="B73" s="79">
        <v>0</v>
      </c>
      <c r="C73" s="5">
        <f t="shared" si="24"/>
        <v>0</v>
      </c>
      <c r="D73" s="17">
        <f t="shared" si="25"/>
        <v>0</v>
      </c>
      <c r="E73" s="25">
        <f t="shared" si="26"/>
        <v>0</v>
      </c>
      <c r="F73" s="78" t="e">
        <f t="shared" si="27"/>
        <v>#DIV/0!</v>
      </c>
      <c r="G73" s="17">
        <f t="shared" si="28"/>
        <v>0</v>
      </c>
      <c r="H73" s="77" t="e">
        <f t="shared" si="29"/>
        <v>#DIV/0!</v>
      </c>
      <c r="I73" s="80"/>
      <c r="J73" s="79">
        <v>0</v>
      </c>
      <c r="K73" s="17">
        <f t="shared" si="30"/>
        <v>0</v>
      </c>
      <c r="L73" s="17">
        <f t="shared" si="31"/>
        <v>0</v>
      </c>
      <c r="M73" s="78" t="e">
        <f t="shared" si="32"/>
        <v>#DIV/0!</v>
      </c>
      <c r="N73" s="17">
        <f t="shared" si="33"/>
        <v>0</v>
      </c>
      <c r="O73" s="77" t="e">
        <f t="shared" si="34"/>
        <v>#DIV/0!</v>
      </c>
    </row>
    <row r="74" spans="1:15">
      <c r="A74" s="81" t="str">
        <f>$A$40</f>
        <v>FY29</v>
      </c>
      <c r="B74" s="79">
        <v>0</v>
      </c>
      <c r="C74" s="5">
        <f t="shared" si="24"/>
        <v>0</v>
      </c>
      <c r="D74" s="17">
        <f t="shared" si="25"/>
        <v>0</v>
      </c>
      <c r="E74" s="25">
        <f t="shared" si="26"/>
        <v>0</v>
      </c>
      <c r="F74" s="78" t="e">
        <f t="shared" si="27"/>
        <v>#DIV/0!</v>
      </c>
      <c r="G74" s="17">
        <f t="shared" si="28"/>
        <v>0</v>
      </c>
      <c r="H74" s="77" t="e">
        <f t="shared" si="29"/>
        <v>#DIV/0!</v>
      </c>
      <c r="I74" s="80"/>
      <c r="J74" s="79">
        <v>0</v>
      </c>
      <c r="K74" s="17">
        <f t="shared" si="30"/>
        <v>0</v>
      </c>
      <c r="L74" s="17">
        <f t="shared" si="31"/>
        <v>0</v>
      </c>
      <c r="M74" s="78" t="e">
        <f t="shared" si="32"/>
        <v>#DIV/0!</v>
      </c>
      <c r="N74" s="17">
        <f t="shared" si="33"/>
        <v>0</v>
      </c>
      <c r="O74" s="77" t="e">
        <f t="shared" si="34"/>
        <v>#DIV/0!</v>
      </c>
    </row>
    <row r="75" spans="1:15" ht="12.5" thickBot="1">
      <c r="A75" s="76"/>
      <c r="B75" s="119"/>
      <c r="C75" s="118"/>
      <c r="D75" s="117"/>
      <c r="E75" s="116"/>
      <c r="F75" s="116"/>
      <c r="G75" s="74"/>
      <c r="H75" s="73"/>
      <c r="J75" s="75"/>
      <c r="K75" s="74"/>
      <c r="L75" s="74"/>
      <c r="M75" s="74"/>
      <c r="N75" s="74"/>
      <c r="O75" s="73"/>
    </row>
    <row r="77" spans="1:15" ht="12.5" thickBot="1"/>
    <row r="78" spans="1:15" ht="13.5" customHeight="1">
      <c r="A78" s="115" t="s">
        <v>74</v>
      </c>
      <c r="B78" s="114" t="s">
        <v>73</v>
      </c>
      <c r="C78" s="113"/>
      <c r="D78" s="112"/>
      <c r="E78" s="109"/>
      <c r="F78" s="111"/>
      <c r="G78" s="214" t="s">
        <v>69</v>
      </c>
      <c r="H78" s="110"/>
      <c r="I78" s="6"/>
      <c r="J78" s="109"/>
      <c r="K78" s="109"/>
      <c r="L78" s="109"/>
      <c r="M78" s="109"/>
      <c r="N78" s="214" t="s">
        <v>69</v>
      </c>
      <c r="O78" s="108"/>
    </row>
    <row r="79" spans="1:15" ht="16.5" customHeight="1">
      <c r="A79" s="107"/>
      <c r="B79" s="92" t="s">
        <v>6</v>
      </c>
      <c r="C79" s="91">
        <f>$C$25</f>
        <v>18491.666666666668</v>
      </c>
      <c r="D79" s="34"/>
      <c r="F79" s="209" t="s">
        <v>67</v>
      </c>
      <c r="G79" s="212"/>
      <c r="H79" s="106"/>
      <c r="I79" s="6"/>
      <c r="M79" s="209" t="s">
        <v>67</v>
      </c>
      <c r="N79" s="212"/>
      <c r="O79" s="89"/>
    </row>
    <row r="80" spans="1:15" ht="36.75" customHeight="1">
      <c r="A80" s="88" t="s">
        <v>66</v>
      </c>
      <c r="B80" s="84" t="s">
        <v>65</v>
      </c>
      <c r="C80" s="84" t="s">
        <v>72</v>
      </c>
      <c r="D80" s="85" t="s">
        <v>9</v>
      </c>
      <c r="E80" s="84" t="s">
        <v>7</v>
      </c>
      <c r="F80" s="209"/>
      <c r="G80" s="213"/>
      <c r="H80" s="83" t="s">
        <v>63</v>
      </c>
      <c r="I80" s="86"/>
      <c r="J80" s="84" t="s">
        <v>4</v>
      </c>
      <c r="K80" s="85" t="s">
        <v>9</v>
      </c>
      <c r="L80" s="84" t="s">
        <v>7</v>
      </c>
      <c r="M80" s="209"/>
      <c r="N80" s="213"/>
      <c r="O80" s="83" t="s">
        <v>71</v>
      </c>
    </row>
    <row r="81" spans="1:15">
      <c r="A81" s="82" t="str">
        <f>$A$35</f>
        <v>FY24</v>
      </c>
      <c r="B81" s="79">
        <v>0</v>
      </c>
      <c r="C81" s="105">
        <f t="shared" ref="C81:C86" si="35">B35/9</f>
        <v>0</v>
      </c>
      <c r="D81" s="17">
        <f t="shared" ref="D81:D86" si="36">B81*C81</f>
        <v>0</v>
      </c>
      <c r="E81" s="25">
        <f t="shared" ref="E81:E86" si="37">B81*$C$79</f>
        <v>0</v>
      </c>
      <c r="F81" s="78" t="e">
        <f t="shared" ref="F81:F86" si="38">E81/C81</f>
        <v>#DIV/0!</v>
      </c>
      <c r="G81" s="17">
        <f t="shared" ref="G81:G86" si="39">D81-E81</f>
        <v>0</v>
      </c>
      <c r="H81" s="77" t="e">
        <f t="shared" ref="H81:H86" si="40">G81/C81</f>
        <v>#DIV/0!</v>
      </c>
      <c r="I81" s="80"/>
      <c r="J81" s="79">
        <v>0</v>
      </c>
      <c r="K81" s="17">
        <f t="shared" ref="K81:K86" si="41">J81*C81</f>
        <v>0</v>
      </c>
      <c r="L81" s="17">
        <f t="shared" ref="L81:L86" si="42">J81*$C$79</f>
        <v>0</v>
      </c>
      <c r="M81" s="78" t="e">
        <f t="shared" ref="M81:M86" si="43">L81/C81</f>
        <v>#DIV/0!</v>
      </c>
      <c r="N81" s="17">
        <f t="shared" ref="N81:N86" si="44">K81-L81</f>
        <v>0</v>
      </c>
      <c r="O81" s="77" t="e">
        <f t="shared" ref="O81:O86" si="45">N81/C81</f>
        <v>#DIV/0!</v>
      </c>
    </row>
    <row r="82" spans="1:15">
      <c r="A82" s="81" t="str">
        <f>$A$36</f>
        <v>FY25</v>
      </c>
      <c r="B82" s="79">
        <v>0</v>
      </c>
      <c r="C82" s="105">
        <f t="shared" si="35"/>
        <v>0</v>
      </c>
      <c r="D82" s="17">
        <f t="shared" si="36"/>
        <v>0</v>
      </c>
      <c r="E82" s="25">
        <f t="shared" si="37"/>
        <v>0</v>
      </c>
      <c r="F82" s="78" t="e">
        <f t="shared" si="38"/>
        <v>#DIV/0!</v>
      </c>
      <c r="G82" s="17">
        <f t="shared" si="39"/>
        <v>0</v>
      </c>
      <c r="H82" s="77" t="e">
        <f t="shared" si="40"/>
        <v>#DIV/0!</v>
      </c>
      <c r="I82" s="80"/>
      <c r="J82" s="79">
        <v>0</v>
      </c>
      <c r="K82" s="17">
        <f t="shared" si="41"/>
        <v>0</v>
      </c>
      <c r="L82" s="17">
        <f t="shared" si="42"/>
        <v>0</v>
      </c>
      <c r="M82" s="78" t="e">
        <f t="shared" si="43"/>
        <v>#DIV/0!</v>
      </c>
      <c r="N82" s="17">
        <f t="shared" si="44"/>
        <v>0</v>
      </c>
      <c r="O82" s="77" t="e">
        <f t="shared" si="45"/>
        <v>#DIV/0!</v>
      </c>
    </row>
    <row r="83" spans="1:15">
      <c r="A83" s="81" t="str">
        <f>$A$37</f>
        <v>FY26</v>
      </c>
      <c r="B83" s="79">
        <v>0</v>
      </c>
      <c r="C83" s="105">
        <f t="shared" si="35"/>
        <v>0</v>
      </c>
      <c r="D83" s="17">
        <f t="shared" si="36"/>
        <v>0</v>
      </c>
      <c r="E83" s="25">
        <f t="shared" si="37"/>
        <v>0</v>
      </c>
      <c r="F83" s="78" t="e">
        <f t="shared" si="38"/>
        <v>#DIV/0!</v>
      </c>
      <c r="G83" s="17">
        <f t="shared" si="39"/>
        <v>0</v>
      </c>
      <c r="H83" s="77" t="e">
        <f t="shared" si="40"/>
        <v>#DIV/0!</v>
      </c>
      <c r="I83" s="80"/>
      <c r="J83" s="79">
        <v>0</v>
      </c>
      <c r="K83" s="17">
        <f t="shared" si="41"/>
        <v>0</v>
      </c>
      <c r="L83" s="17">
        <f t="shared" si="42"/>
        <v>0</v>
      </c>
      <c r="M83" s="78" t="e">
        <f t="shared" si="43"/>
        <v>#DIV/0!</v>
      </c>
      <c r="N83" s="17">
        <f t="shared" si="44"/>
        <v>0</v>
      </c>
      <c r="O83" s="77" t="e">
        <f t="shared" si="45"/>
        <v>#DIV/0!</v>
      </c>
    </row>
    <row r="84" spans="1:15">
      <c r="A84" s="81" t="str">
        <f>$A$38</f>
        <v>FY27</v>
      </c>
      <c r="B84" s="79">
        <v>0</v>
      </c>
      <c r="C84" s="105">
        <f t="shared" si="35"/>
        <v>0</v>
      </c>
      <c r="D84" s="17">
        <f t="shared" si="36"/>
        <v>0</v>
      </c>
      <c r="E84" s="25">
        <f t="shared" si="37"/>
        <v>0</v>
      </c>
      <c r="F84" s="78" t="e">
        <f t="shared" si="38"/>
        <v>#DIV/0!</v>
      </c>
      <c r="G84" s="17">
        <f t="shared" si="39"/>
        <v>0</v>
      </c>
      <c r="H84" s="77" t="e">
        <f t="shared" si="40"/>
        <v>#DIV/0!</v>
      </c>
      <c r="I84" s="80"/>
      <c r="J84" s="79">
        <v>0</v>
      </c>
      <c r="K84" s="17">
        <f t="shared" si="41"/>
        <v>0</v>
      </c>
      <c r="L84" s="17">
        <f t="shared" si="42"/>
        <v>0</v>
      </c>
      <c r="M84" s="78" t="e">
        <f t="shared" si="43"/>
        <v>#DIV/0!</v>
      </c>
      <c r="N84" s="17">
        <f t="shared" si="44"/>
        <v>0</v>
      </c>
      <c r="O84" s="77" t="e">
        <f t="shared" si="45"/>
        <v>#DIV/0!</v>
      </c>
    </row>
    <row r="85" spans="1:15">
      <c r="A85" s="81" t="str">
        <f>$A$39</f>
        <v>FY28</v>
      </c>
      <c r="B85" s="79">
        <v>0</v>
      </c>
      <c r="C85" s="105">
        <f t="shared" si="35"/>
        <v>0</v>
      </c>
      <c r="D85" s="17">
        <f t="shared" si="36"/>
        <v>0</v>
      </c>
      <c r="E85" s="25">
        <f t="shared" si="37"/>
        <v>0</v>
      </c>
      <c r="F85" s="78" t="e">
        <f t="shared" si="38"/>
        <v>#DIV/0!</v>
      </c>
      <c r="G85" s="17">
        <f t="shared" si="39"/>
        <v>0</v>
      </c>
      <c r="H85" s="77" t="e">
        <f t="shared" si="40"/>
        <v>#DIV/0!</v>
      </c>
      <c r="I85" s="80"/>
      <c r="J85" s="79">
        <v>0</v>
      </c>
      <c r="K85" s="17">
        <f t="shared" si="41"/>
        <v>0</v>
      </c>
      <c r="L85" s="17">
        <f t="shared" si="42"/>
        <v>0</v>
      </c>
      <c r="M85" s="78" t="e">
        <f t="shared" si="43"/>
        <v>#DIV/0!</v>
      </c>
      <c r="N85" s="17">
        <f t="shared" si="44"/>
        <v>0</v>
      </c>
      <c r="O85" s="77" t="e">
        <f t="shared" si="45"/>
        <v>#DIV/0!</v>
      </c>
    </row>
    <row r="86" spans="1:15">
      <c r="A86" s="81" t="str">
        <f>$A$40</f>
        <v>FY29</v>
      </c>
      <c r="B86" s="79">
        <v>0</v>
      </c>
      <c r="C86" s="105">
        <f t="shared" si="35"/>
        <v>0</v>
      </c>
      <c r="D86" s="17">
        <f t="shared" si="36"/>
        <v>0</v>
      </c>
      <c r="E86" s="25">
        <f t="shared" si="37"/>
        <v>0</v>
      </c>
      <c r="F86" s="78" t="e">
        <f t="shared" si="38"/>
        <v>#DIV/0!</v>
      </c>
      <c r="G86" s="17">
        <f t="shared" si="39"/>
        <v>0</v>
      </c>
      <c r="H86" s="77" t="e">
        <f t="shared" si="40"/>
        <v>#DIV/0!</v>
      </c>
      <c r="I86" s="80"/>
      <c r="J86" s="79">
        <v>0</v>
      </c>
      <c r="K86" s="17">
        <f t="shared" si="41"/>
        <v>0</v>
      </c>
      <c r="L86" s="17">
        <f t="shared" si="42"/>
        <v>0</v>
      </c>
      <c r="M86" s="78" t="e">
        <f t="shared" si="43"/>
        <v>#DIV/0!</v>
      </c>
      <c r="N86" s="17">
        <f t="shared" si="44"/>
        <v>0</v>
      </c>
      <c r="O86" s="77" t="e">
        <f t="shared" si="45"/>
        <v>#DIV/0!</v>
      </c>
    </row>
    <row r="87" spans="1:15">
      <c r="A87" s="104"/>
      <c r="B87" s="102"/>
      <c r="C87" s="102"/>
      <c r="D87" s="102"/>
      <c r="E87" s="102"/>
      <c r="F87" s="102"/>
      <c r="G87" s="102"/>
      <c r="H87" s="101"/>
      <c r="J87" s="103"/>
      <c r="K87" s="102"/>
      <c r="L87" s="102"/>
      <c r="M87" s="102"/>
      <c r="N87" s="102"/>
      <c r="O87" s="101"/>
    </row>
    <row r="88" spans="1:15" s="7" customFormat="1" ht="13.5" customHeight="1">
      <c r="A88" s="93"/>
      <c r="B88" s="100" t="s">
        <v>70</v>
      </c>
      <c r="C88" s="99"/>
      <c r="D88" s="98"/>
      <c r="E88" s="98"/>
      <c r="F88" s="97"/>
      <c r="G88" s="211" t="s">
        <v>69</v>
      </c>
      <c r="H88" s="96"/>
      <c r="J88" s="95"/>
      <c r="K88" s="95"/>
      <c r="L88" s="95"/>
      <c r="M88" s="95"/>
      <c r="N88" s="211" t="s">
        <v>69</v>
      </c>
      <c r="O88" s="94"/>
    </row>
    <row r="89" spans="1:15" s="7" customFormat="1" ht="17.25" customHeight="1">
      <c r="A89" s="93"/>
      <c r="B89" s="92" t="s">
        <v>68</v>
      </c>
      <c r="C89" s="91">
        <f>$C$25</f>
        <v>18491.666666666668</v>
      </c>
      <c r="F89" s="209" t="s">
        <v>67</v>
      </c>
      <c r="G89" s="212"/>
      <c r="H89" s="90"/>
      <c r="J89" s="1"/>
      <c r="K89" s="1"/>
      <c r="L89" s="1"/>
      <c r="M89" s="210" t="s">
        <v>67</v>
      </c>
      <c r="N89" s="212"/>
      <c r="O89" s="89"/>
    </row>
    <row r="90" spans="1:15" ht="36">
      <c r="A90" s="88" t="s">
        <v>66</v>
      </c>
      <c r="B90" s="84" t="s">
        <v>65</v>
      </c>
      <c r="C90" s="87" t="s">
        <v>64</v>
      </c>
      <c r="D90" s="85" t="s">
        <v>9</v>
      </c>
      <c r="E90" s="84" t="s">
        <v>7</v>
      </c>
      <c r="F90" s="209"/>
      <c r="G90" s="213"/>
      <c r="H90" s="83" t="s">
        <v>63</v>
      </c>
      <c r="I90" s="86"/>
      <c r="J90" s="84" t="s">
        <v>4</v>
      </c>
      <c r="K90" s="85" t="s">
        <v>9</v>
      </c>
      <c r="L90" s="84" t="s">
        <v>7</v>
      </c>
      <c r="M90" s="209"/>
      <c r="N90" s="213"/>
      <c r="O90" s="83" t="s">
        <v>63</v>
      </c>
    </row>
    <row r="91" spans="1:15">
      <c r="A91" s="82" t="str">
        <f>$A$35</f>
        <v>FY24</v>
      </c>
      <c r="B91" s="79">
        <v>0</v>
      </c>
      <c r="C91" s="5">
        <f t="shared" ref="C91:C96" si="46">B35/9</f>
        <v>0</v>
      </c>
      <c r="D91" s="17">
        <f t="shared" ref="D91:D96" si="47">B91*C91</f>
        <v>0</v>
      </c>
      <c r="E91" s="25">
        <f t="shared" ref="E91:E96" si="48">B91*$C$89</f>
        <v>0</v>
      </c>
      <c r="F91" s="78" t="e">
        <f t="shared" ref="F91:F96" si="49">E91/C91</f>
        <v>#DIV/0!</v>
      </c>
      <c r="G91" s="17">
        <f t="shared" ref="G91:G96" si="50">D91-E91</f>
        <v>0</v>
      </c>
      <c r="H91" s="77" t="e">
        <f t="shared" ref="H91:H96" si="51">G91/C91</f>
        <v>#DIV/0!</v>
      </c>
      <c r="I91" s="80"/>
      <c r="J91" s="79">
        <v>0</v>
      </c>
      <c r="K91" s="17">
        <f t="shared" ref="K91:K96" si="52">J91*C91</f>
        <v>0</v>
      </c>
      <c r="L91" s="17">
        <f t="shared" ref="L91:L96" si="53">J91*$C$89</f>
        <v>0</v>
      </c>
      <c r="M91" s="78" t="e">
        <f t="shared" ref="M91:M96" si="54">L91/C91</f>
        <v>#DIV/0!</v>
      </c>
      <c r="N91" s="17">
        <f t="shared" ref="N91:N96" si="55">K91-L91</f>
        <v>0</v>
      </c>
      <c r="O91" s="77" t="e">
        <f t="shared" ref="O91:O96" si="56">N91/C91</f>
        <v>#DIV/0!</v>
      </c>
    </row>
    <row r="92" spans="1:15">
      <c r="A92" s="81" t="str">
        <f>$A$36</f>
        <v>FY25</v>
      </c>
      <c r="B92" s="79">
        <v>0</v>
      </c>
      <c r="C92" s="5">
        <f t="shared" si="46"/>
        <v>0</v>
      </c>
      <c r="D92" s="17">
        <f t="shared" si="47"/>
        <v>0</v>
      </c>
      <c r="E92" s="25">
        <f t="shared" si="48"/>
        <v>0</v>
      </c>
      <c r="F92" s="78" t="e">
        <f t="shared" si="49"/>
        <v>#DIV/0!</v>
      </c>
      <c r="G92" s="17">
        <f t="shared" si="50"/>
        <v>0</v>
      </c>
      <c r="H92" s="77" t="e">
        <f t="shared" si="51"/>
        <v>#DIV/0!</v>
      </c>
      <c r="I92" s="80"/>
      <c r="J92" s="79">
        <v>0</v>
      </c>
      <c r="K92" s="17">
        <f t="shared" si="52"/>
        <v>0</v>
      </c>
      <c r="L92" s="17">
        <f t="shared" si="53"/>
        <v>0</v>
      </c>
      <c r="M92" s="78" t="e">
        <f t="shared" si="54"/>
        <v>#DIV/0!</v>
      </c>
      <c r="N92" s="17">
        <f t="shared" si="55"/>
        <v>0</v>
      </c>
      <c r="O92" s="77" t="e">
        <f t="shared" si="56"/>
        <v>#DIV/0!</v>
      </c>
    </row>
    <row r="93" spans="1:15">
      <c r="A93" s="81" t="str">
        <f>$A$37</f>
        <v>FY26</v>
      </c>
      <c r="B93" s="79">
        <v>0</v>
      </c>
      <c r="C93" s="5">
        <f t="shared" si="46"/>
        <v>0</v>
      </c>
      <c r="D93" s="17">
        <f t="shared" si="47"/>
        <v>0</v>
      </c>
      <c r="E93" s="25">
        <f t="shared" si="48"/>
        <v>0</v>
      </c>
      <c r="F93" s="78" t="e">
        <f t="shared" si="49"/>
        <v>#DIV/0!</v>
      </c>
      <c r="G93" s="17">
        <f t="shared" si="50"/>
        <v>0</v>
      </c>
      <c r="H93" s="77" t="e">
        <f t="shared" si="51"/>
        <v>#DIV/0!</v>
      </c>
      <c r="I93" s="80"/>
      <c r="J93" s="79">
        <v>0</v>
      </c>
      <c r="K93" s="17">
        <f t="shared" si="52"/>
        <v>0</v>
      </c>
      <c r="L93" s="17">
        <f t="shared" si="53"/>
        <v>0</v>
      </c>
      <c r="M93" s="78" t="e">
        <f t="shared" si="54"/>
        <v>#DIV/0!</v>
      </c>
      <c r="N93" s="17">
        <f t="shared" si="55"/>
        <v>0</v>
      </c>
      <c r="O93" s="77" t="e">
        <f t="shared" si="56"/>
        <v>#DIV/0!</v>
      </c>
    </row>
    <row r="94" spans="1:15">
      <c r="A94" s="81" t="str">
        <f>$A$38</f>
        <v>FY27</v>
      </c>
      <c r="B94" s="79">
        <v>0</v>
      </c>
      <c r="C94" s="5">
        <f t="shared" si="46"/>
        <v>0</v>
      </c>
      <c r="D94" s="17">
        <f t="shared" si="47"/>
        <v>0</v>
      </c>
      <c r="E94" s="25">
        <f t="shared" si="48"/>
        <v>0</v>
      </c>
      <c r="F94" s="78" t="e">
        <f t="shared" si="49"/>
        <v>#DIV/0!</v>
      </c>
      <c r="G94" s="17">
        <f t="shared" si="50"/>
        <v>0</v>
      </c>
      <c r="H94" s="77" t="e">
        <f t="shared" si="51"/>
        <v>#DIV/0!</v>
      </c>
      <c r="I94" s="80"/>
      <c r="J94" s="79">
        <v>0</v>
      </c>
      <c r="K94" s="17">
        <f t="shared" si="52"/>
        <v>0</v>
      </c>
      <c r="L94" s="17">
        <f t="shared" si="53"/>
        <v>0</v>
      </c>
      <c r="M94" s="78" t="e">
        <f t="shared" si="54"/>
        <v>#DIV/0!</v>
      </c>
      <c r="N94" s="17">
        <f t="shared" si="55"/>
        <v>0</v>
      </c>
      <c r="O94" s="77" t="e">
        <f t="shared" si="56"/>
        <v>#DIV/0!</v>
      </c>
    </row>
    <row r="95" spans="1:15">
      <c r="A95" s="81" t="str">
        <f>$A$39</f>
        <v>FY28</v>
      </c>
      <c r="B95" s="79">
        <v>0</v>
      </c>
      <c r="C95" s="5">
        <f t="shared" si="46"/>
        <v>0</v>
      </c>
      <c r="D95" s="17">
        <f t="shared" si="47"/>
        <v>0</v>
      </c>
      <c r="E95" s="25">
        <f t="shared" si="48"/>
        <v>0</v>
      </c>
      <c r="F95" s="78" t="e">
        <f t="shared" si="49"/>
        <v>#DIV/0!</v>
      </c>
      <c r="G95" s="17">
        <f t="shared" si="50"/>
        <v>0</v>
      </c>
      <c r="H95" s="77" t="e">
        <f t="shared" si="51"/>
        <v>#DIV/0!</v>
      </c>
      <c r="I95" s="80"/>
      <c r="J95" s="79">
        <v>0</v>
      </c>
      <c r="K95" s="17">
        <f t="shared" si="52"/>
        <v>0</v>
      </c>
      <c r="L95" s="17">
        <f t="shared" si="53"/>
        <v>0</v>
      </c>
      <c r="M95" s="78" t="e">
        <f t="shared" si="54"/>
        <v>#DIV/0!</v>
      </c>
      <c r="N95" s="17">
        <f t="shared" si="55"/>
        <v>0</v>
      </c>
      <c r="O95" s="77" t="e">
        <f t="shared" si="56"/>
        <v>#DIV/0!</v>
      </c>
    </row>
    <row r="96" spans="1:15">
      <c r="A96" s="81" t="str">
        <f>$A$40</f>
        <v>FY29</v>
      </c>
      <c r="B96" s="79">
        <v>0</v>
      </c>
      <c r="C96" s="5">
        <f t="shared" si="46"/>
        <v>0</v>
      </c>
      <c r="D96" s="17">
        <f t="shared" si="47"/>
        <v>0</v>
      </c>
      <c r="E96" s="25">
        <f t="shared" si="48"/>
        <v>0</v>
      </c>
      <c r="F96" s="78" t="e">
        <f t="shared" si="49"/>
        <v>#DIV/0!</v>
      </c>
      <c r="G96" s="17">
        <f t="shared" si="50"/>
        <v>0</v>
      </c>
      <c r="H96" s="77" t="e">
        <f t="shared" si="51"/>
        <v>#DIV/0!</v>
      </c>
      <c r="I96" s="80"/>
      <c r="J96" s="79">
        <v>0</v>
      </c>
      <c r="K96" s="17">
        <f t="shared" si="52"/>
        <v>0</v>
      </c>
      <c r="L96" s="17">
        <f t="shared" si="53"/>
        <v>0</v>
      </c>
      <c r="M96" s="78" t="e">
        <f t="shared" si="54"/>
        <v>#DIV/0!</v>
      </c>
      <c r="N96" s="17">
        <f t="shared" si="55"/>
        <v>0</v>
      </c>
      <c r="O96" s="77" t="e">
        <f t="shared" si="56"/>
        <v>#DIV/0!</v>
      </c>
    </row>
    <row r="97" spans="1:15" ht="12.5" thickBot="1">
      <c r="A97" s="76"/>
      <c r="B97" s="74"/>
      <c r="C97" s="74"/>
      <c r="D97" s="74"/>
      <c r="E97" s="74"/>
      <c r="F97" s="74"/>
      <c r="G97" s="74"/>
      <c r="H97" s="73"/>
      <c r="J97" s="75"/>
      <c r="K97" s="74"/>
      <c r="L97" s="74"/>
      <c r="M97" s="74"/>
      <c r="N97" s="74"/>
      <c r="O97" s="73"/>
    </row>
    <row r="101" spans="1:15" ht="13">
      <c r="A101" s="217" t="s">
        <v>127</v>
      </c>
      <c r="B101" s="217"/>
    </row>
  </sheetData>
  <sheetProtection formatRows="0"/>
  <protectedRanges>
    <protectedRange sqref="E28" name="Range15"/>
    <protectedRange sqref="J91:J96" name="Effort Change Summer 9m"/>
    <protectedRange sqref="A91:B96" name="Year and Salary Summer 9m"/>
    <protectedRange sqref="J81:J86" name="Effort Change 9m"/>
    <protectedRange sqref="A81:B86" name="Year and Effort 9m"/>
    <protectedRange sqref="J69:J74" name="Effort Change Summer Salary"/>
    <protectedRange sqref="A69:B74" name="Year and Effort Summer Salary"/>
    <protectedRange sqref="J59:J64" name="Effort Change 10m"/>
    <protectedRange sqref="A59:B64" name="Years Effort 10 mo"/>
    <protectedRange sqref="J47:J52" name="Effort Changes 12 m"/>
    <protectedRange sqref="A47:B52" name="Year and Effort"/>
    <protectedRange sqref="B31" name="Escalation Rate"/>
    <protectedRange sqref="A30" name="Current Salary"/>
    <protectedRange sqref="A28" name="Faculty Name"/>
    <protectedRange sqref="A35:A40" name="Range14"/>
  </protectedRanges>
  <customSheetViews>
    <customSheetView guid="{BBAE6A12-5679-49BC-8860-5BD65EC86E36}" fitToPage="1" hiddenRows="1">
      <selection activeCell="M34" sqref="M34"/>
      <pageMargins left="0.25" right="0.25" top="0.25" bottom="0.25" header="0.5" footer="0.5"/>
      <pageSetup scale="53" orientation="portrait" horizontalDpi="1200" r:id="rId1"/>
      <headerFooter alignWithMargins="0"/>
    </customSheetView>
  </customSheetViews>
  <mergeCells count="34">
    <mergeCell ref="A101:B101"/>
    <mergeCell ref="A28:B28"/>
    <mergeCell ref="B33:B34"/>
    <mergeCell ref="F57:F58"/>
    <mergeCell ref="N78:N80"/>
    <mergeCell ref="A30:B30"/>
    <mergeCell ref="A29:B29"/>
    <mergeCell ref="G56:G58"/>
    <mergeCell ref="C33:D33"/>
    <mergeCell ref="N88:N90"/>
    <mergeCell ref="A33:A34"/>
    <mergeCell ref="N56:N58"/>
    <mergeCell ref="N66:N68"/>
    <mergeCell ref="G66:G68"/>
    <mergeCell ref="M57:M58"/>
    <mergeCell ref="F89:F90"/>
    <mergeCell ref="O45:O46"/>
    <mergeCell ref="D45:D46"/>
    <mergeCell ref="J45:J46"/>
    <mergeCell ref="E45:E46"/>
    <mergeCell ref="F45:F46"/>
    <mergeCell ref="G45:G46"/>
    <mergeCell ref="H45:H46"/>
    <mergeCell ref="K45:K46"/>
    <mergeCell ref="L45:L46"/>
    <mergeCell ref="N45:N46"/>
    <mergeCell ref="M45:M46"/>
    <mergeCell ref="F79:F80"/>
    <mergeCell ref="M67:M68"/>
    <mergeCell ref="F67:F68"/>
    <mergeCell ref="M79:M80"/>
    <mergeCell ref="M89:M90"/>
    <mergeCell ref="G88:G90"/>
    <mergeCell ref="G78:G80"/>
  </mergeCells>
  <pageMargins left="0.25" right="0.25" top="0.25" bottom="0.25" header="0.5" footer="0.5"/>
  <pageSetup scale="53" orientation="portrait" horizont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L291"/>
  <sheetViews>
    <sheetView tabSelected="1" zoomScaleNormal="100" workbookViewId="0">
      <selection activeCell="I34" sqref="I34"/>
    </sheetView>
  </sheetViews>
  <sheetFormatPr defaultRowHeight="12.5"/>
  <cols>
    <col min="1" max="1" width="31.90625" customWidth="1"/>
    <col min="2" max="2" width="17.453125" customWidth="1"/>
    <col min="3" max="3" width="15.6328125" customWidth="1"/>
    <col min="4" max="4" width="15.90625" customWidth="1"/>
    <col min="5" max="5" width="14.1796875" customWidth="1"/>
    <col min="6" max="11" width="13.1796875" customWidth="1"/>
    <col min="12" max="12" width="13.54296875" customWidth="1"/>
  </cols>
  <sheetData>
    <row r="1" spans="1:11" ht="43" thickTop="1" thickBot="1">
      <c r="A1" s="10" t="s">
        <v>24</v>
      </c>
      <c r="B1" s="9" t="s">
        <v>0</v>
      </c>
      <c r="C1" s="10" t="s">
        <v>47</v>
      </c>
      <c r="D1" s="10" t="s">
        <v>25</v>
      </c>
      <c r="E1" s="10" t="s">
        <v>48</v>
      </c>
      <c r="F1" s="10" t="s">
        <v>26</v>
      </c>
      <c r="G1" s="10" t="s">
        <v>27</v>
      </c>
      <c r="H1" s="10" t="s">
        <v>28</v>
      </c>
      <c r="I1" s="10" t="s">
        <v>29</v>
      </c>
      <c r="J1" s="11" t="s">
        <v>30</v>
      </c>
      <c r="K1" s="11" t="s">
        <v>31</v>
      </c>
    </row>
    <row r="2" spans="1:11" ht="13" hidden="1" thickTop="1">
      <c r="A2" s="64">
        <v>125900</v>
      </c>
      <c r="B2" s="12" t="s">
        <v>1</v>
      </c>
      <c r="C2" s="64">
        <f t="shared" ref="C2:C16" si="0">A2</f>
        <v>125900</v>
      </c>
      <c r="D2" s="64">
        <f>(C2/12)*10</f>
        <v>104916.66666666666</v>
      </c>
      <c r="E2" s="64">
        <f>(C2/12)*9</f>
        <v>94425</v>
      </c>
      <c r="F2" s="64">
        <f t="shared" ref="F2:F17" si="1">D2/12</f>
        <v>8743.0555555555547</v>
      </c>
      <c r="G2" s="64">
        <f t="shared" ref="G2:G17" si="2">D2/10</f>
        <v>10491.666666666666</v>
      </c>
      <c r="H2" s="64">
        <f t="shared" ref="H2:H17" si="3">E2/12</f>
        <v>7868.75</v>
      </c>
      <c r="I2" s="64">
        <f t="shared" ref="I2:I17" si="4">E2/9</f>
        <v>10491.666666666666</v>
      </c>
      <c r="J2" s="67">
        <f>(C2/12*2)/2</f>
        <v>10491.666666666666</v>
      </c>
      <c r="K2" s="68">
        <f>(C2/12*3)/3</f>
        <v>10491.666666666666</v>
      </c>
    </row>
    <row r="3" spans="1:11" hidden="1">
      <c r="A3" s="64">
        <v>130200</v>
      </c>
      <c r="B3" s="12" t="s">
        <v>10</v>
      </c>
      <c r="C3" s="64">
        <f t="shared" si="0"/>
        <v>130200</v>
      </c>
      <c r="D3" s="64">
        <f>(C3/12)*10</f>
        <v>108500</v>
      </c>
      <c r="E3" s="64">
        <f>(C3/12)*9</f>
        <v>97650</v>
      </c>
      <c r="F3" s="64">
        <f t="shared" si="1"/>
        <v>9041.6666666666661</v>
      </c>
      <c r="G3" s="64">
        <f t="shared" si="2"/>
        <v>10850</v>
      </c>
      <c r="H3" s="64">
        <f t="shared" si="3"/>
        <v>8137.5</v>
      </c>
      <c r="I3" s="64">
        <f t="shared" si="4"/>
        <v>10850</v>
      </c>
      <c r="J3" s="67">
        <f t="shared" ref="J3:J12" si="5">(C3/12*2)/2</f>
        <v>10850</v>
      </c>
      <c r="K3" s="68">
        <f t="shared" ref="K3:K21" si="6">(C3/12*3)/3</f>
        <v>10850</v>
      </c>
    </row>
    <row r="4" spans="1:11" hidden="1">
      <c r="A4" s="64">
        <v>136700</v>
      </c>
      <c r="B4" s="12" t="s">
        <v>15</v>
      </c>
      <c r="C4" s="64">
        <f t="shared" si="0"/>
        <v>136700</v>
      </c>
      <c r="D4" s="64">
        <f t="shared" ref="D4:D17" si="7">(C4/12)*10</f>
        <v>113916.66666666666</v>
      </c>
      <c r="E4" s="64">
        <f>(C4/12)*9</f>
        <v>102525</v>
      </c>
      <c r="F4" s="64">
        <f t="shared" si="1"/>
        <v>9493.0555555555547</v>
      </c>
      <c r="G4" s="64">
        <f t="shared" si="2"/>
        <v>11391.666666666666</v>
      </c>
      <c r="H4" s="64">
        <f t="shared" si="3"/>
        <v>8543.75</v>
      </c>
      <c r="I4" s="64">
        <f t="shared" si="4"/>
        <v>11391.666666666666</v>
      </c>
      <c r="J4" s="67">
        <f t="shared" si="5"/>
        <v>11391.666666666666</v>
      </c>
      <c r="K4" s="68">
        <f t="shared" si="6"/>
        <v>11391.666666666666</v>
      </c>
    </row>
    <row r="5" spans="1:11" hidden="1">
      <c r="A5" s="64">
        <v>141300</v>
      </c>
      <c r="B5" s="12" t="s">
        <v>11</v>
      </c>
      <c r="C5" s="64">
        <f t="shared" si="0"/>
        <v>141300</v>
      </c>
      <c r="D5" s="64">
        <f t="shared" si="7"/>
        <v>117750</v>
      </c>
      <c r="E5" s="64">
        <f t="shared" ref="E5:E17" si="8">(C5/12)*9</f>
        <v>105975</v>
      </c>
      <c r="F5" s="64">
        <f t="shared" si="1"/>
        <v>9812.5</v>
      </c>
      <c r="G5" s="64">
        <f t="shared" si="2"/>
        <v>11775</v>
      </c>
      <c r="H5" s="64">
        <f t="shared" si="3"/>
        <v>8831.25</v>
      </c>
      <c r="I5" s="64">
        <f t="shared" si="4"/>
        <v>11775</v>
      </c>
      <c r="J5" s="67">
        <f t="shared" si="5"/>
        <v>11775</v>
      </c>
      <c r="K5" s="68">
        <f t="shared" si="6"/>
        <v>11775</v>
      </c>
    </row>
    <row r="6" spans="1:11" hidden="1">
      <c r="A6" s="64">
        <v>157000</v>
      </c>
      <c r="B6" s="12" t="s">
        <v>12</v>
      </c>
      <c r="C6" s="64">
        <f t="shared" si="0"/>
        <v>157000</v>
      </c>
      <c r="D6" s="64">
        <f t="shared" si="7"/>
        <v>130833.33333333334</v>
      </c>
      <c r="E6" s="64">
        <f t="shared" si="8"/>
        <v>117750</v>
      </c>
      <c r="F6" s="64">
        <f t="shared" si="1"/>
        <v>10902.777777777779</v>
      </c>
      <c r="G6" s="64">
        <f t="shared" si="2"/>
        <v>13083.333333333334</v>
      </c>
      <c r="H6" s="64">
        <f t="shared" si="3"/>
        <v>9812.5</v>
      </c>
      <c r="I6" s="64">
        <f t="shared" si="4"/>
        <v>13083.333333333334</v>
      </c>
      <c r="J6" s="67">
        <f t="shared" si="5"/>
        <v>13083.333333333334</v>
      </c>
      <c r="K6" s="68">
        <f t="shared" si="6"/>
        <v>13083.333333333334</v>
      </c>
    </row>
    <row r="7" spans="1:11" hidden="1">
      <c r="A7" s="64">
        <v>161200</v>
      </c>
      <c r="B7" s="12" t="s">
        <v>13</v>
      </c>
      <c r="C7" s="64">
        <f t="shared" si="0"/>
        <v>161200</v>
      </c>
      <c r="D7" s="64">
        <f t="shared" si="7"/>
        <v>134333.33333333334</v>
      </c>
      <c r="E7" s="64">
        <f t="shared" si="8"/>
        <v>120900</v>
      </c>
      <c r="F7" s="64">
        <f t="shared" si="1"/>
        <v>11194.444444444445</v>
      </c>
      <c r="G7" s="64">
        <f t="shared" si="2"/>
        <v>13433.333333333334</v>
      </c>
      <c r="H7" s="64">
        <f t="shared" si="3"/>
        <v>10075</v>
      </c>
      <c r="I7" s="64">
        <f t="shared" si="4"/>
        <v>13433.333333333334</v>
      </c>
      <c r="J7" s="67">
        <f t="shared" si="5"/>
        <v>13433.333333333334</v>
      </c>
      <c r="K7" s="68">
        <f t="shared" si="6"/>
        <v>13433.333333333334</v>
      </c>
    </row>
    <row r="8" spans="1:11" hidden="1">
      <c r="A8" s="64">
        <v>166700</v>
      </c>
      <c r="B8" s="12" t="s">
        <v>14</v>
      </c>
      <c r="C8" s="64">
        <f t="shared" si="0"/>
        <v>166700</v>
      </c>
      <c r="D8" s="64">
        <f t="shared" si="7"/>
        <v>138916.66666666666</v>
      </c>
      <c r="E8" s="64">
        <f t="shared" si="8"/>
        <v>125025</v>
      </c>
      <c r="F8" s="64">
        <f t="shared" si="1"/>
        <v>11576.388888888889</v>
      </c>
      <c r="G8" s="64">
        <f t="shared" si="2"/>
        <v>13891.666666666666</v>
      </c>
      <c r="H8" s="64">
        <f t="shared" si="3"/>
        <v>10418.75</v>
      </c>
      <c r="I8" s="64">
        <f t="shared" si="4"/>
        <v>13891.666666666666</v>
      </c>
      <c r="J8" s="67">
        <f t="shared" si="5"/>
        <v>13891.666666666666</v>
      </c>
      <c r="K8" s="68">
        <f t="shared" si="6"/>
        <v>13891.666666666666</v>
      </c>
    </row>
    <row r="9" spans="1:11" hidden="1">
      <c r="A9" s="64">
        <v>171900</v>
      </c>
      <c r="B9" s="12" t="s">
        <v>17</v>
      </c>
      <c r="C9" s="64">
        <f t="shared" si="0"/>
        <v>171900</v>
      </c>
      <c r="D9" s="64">
        <f t="shared" si="7"/>
        <v>143250</v>
      </c>
      <c r="E9" s="64">
        <f t="shared" si="8"/>
        <v>128925</v>
      </c>
      <c r="F9" s="64">
        <f t="shared" si="1"/>
        <v>11937.5</v>
      </c>
      <c r="G9" s="64">
        <f t="shared" si="2"/>
        <v>14325</v>
      </c>
      <c r="H9" s="64">
        <f t="shared" si="3"/>
        <v>10743.75</v>
      </c>
      <c r="I9" s="64">
        <f t="shared" si="4"/>
        <v>14325</v>
      </c>
      <c r="J9" s="67">
        <f t="shared" si="5"/>
        <v>14325</v>
      </c>
      <c r="K9" s="68">
        <f t="shared" si="6"/>
        <v>14325</v>
      </c>
    </row>
    <row r="10" spans="1:11" hidden="1">
      <c r="A10" s="64">
        <v>175700</v>
      </c>
      <c r="B10" s="12" t="s">
        <v>16</v>
      </c>
      <c r="C10" s="64">
        <f t="shared" si="0"/>
        <v>175700</v>
      </c>
      <c r="D10" s="64">
        <f t="shared" si="7"/>
        <v>146416.66666666666</v>
      </c>
      <c r="E10" s="64">
        <f t="shared" si="8"/>
        <v>131775</v>
      </c>
      <c r="F10" s="64">
        <f t="shared" si="1"/>
        <v>12201.388888888889</v>
      </c>
      <c r="G10" s="64">
        <f t="shared" si="2"/>
        <v>14641.666666666666</v>
      </c>
      <c r="H10" s="64">
        <f t="shared" si="3"/>
        <v>10981.25</v>
      </c>
      <c r="I10" s="64">
        <f t="shared" si="4"/>
        <v>14641.666666666666</v>
      </c>
      <c r="J10" s="67">
        <f t="shared" si="5"/>
        <v>14641.666666666666</v>
      </c>
      <c r="K10" s="68">
        <f t="shared" si="6"/>
        <v>14641.666666666666</v>
      </c>
    </row>
    <row r="11" spans="1:11" hidden="1">
      <c r="A11" s="65">
        <v>180100</v>
      </c>
      <c r="B11" s="13" t="s">
        <v>18</v>
      </c>
      <c r="C11" s="65">
        <f t="shared" si="0"/>
        <v>180100</v>
      </c>
      <c r="D11" s="65">
        <f t="shared" si="7"/>
        <v>150083.33333333334</v>
      </c>
      <c r="E11" s="65">
        <f t="shared" si="8"/>
        <v>135075</v>
      </c>
      <c r="F11" s="65">
        <f t="shared" si="1"/>
        <v>12506.944444444445</v>
      </c>
      <c r="G11" s="65">
        <f t="shared" si="2"/>
        <v>15008.333333333334</v>
      </c>
      <c r="H11" s="64">
        <f t="shared" si="3"/>
        <v>11256.25</v>
      </c>
      <c r="I11" s="64">
        <f t="shared" si="4"/>
        <v>15008.333333333334</v>
      </c>
      <c r="J11" s="67">
        <f t="shared" si="5"/>
        <v>15008.333333333334</v>
      </c>
      <c r="K11" s="68">
        <f t="shared" si="6"/>
        <v>15008.333333333334</v>
      </c>
    </row>
    <row r="12" spans="1:11" hidden="1">
      <c r="A12" s="65">
        <v>183500</v>
      </c>
      <c r="B12" s="13" t="s">
        <v>19</v>
      </c>
      <c r="C12" s="65">
        <f t="shared" si="0"/>
        <v>183500</v>
      </c>
      <c r="D12" s="65">
        <f t="shared" si="7"/>
        <v>152916.66666666666</v>
      </c>
      <c r="E12" s="65">
        <f t="shared" si="8"/>
        <v>137625</v>
      </c>
      <c r="F12" s="65">
        <f t="shared" si="1"/>
        <v>12743.055555555555</v>
      </c>
      <c r="G12" s="65">
        <f t="shared" si="2"/>
        <v>15291.666666666666</v>
      </c>
      <c r="H12" s="64">
        <f t="shared" si="3"/>
        <v>11468.75</v>
      </c>
      <c r="I12" s="64">
        <f t="shared" si="4"/>
        <v>15291.666666666666</v>
      </c>
      <c r="J12" s="67">
        <f t="shared" si="5"/>
        <v>15291.666666666666</v>
      </c>
      <c r="K12" s="68">
        <f t="shared" si="6"/>
        <v>15291.666666666666</v>
      </c>
    </row>
    <row r="13" spans="1:11" hidden="1">
      <c r="A13" s="65">
        <v>186600</v>
      </c>
      <c r="B13" s="13" t="s">
        <v>20</v>
      </c>
      <c r="C13" s="65">
        <f>A13</f>
        <v>186600</v>
      </c>
      <c r="D13" s="65">
        <f>(C13/12)*10</f>
        <v>155500</v>
      </c>
      <c r="E13" s="65">
        <f>(C13/12)*9</f>
        <v>139950</v>
      </c>
      <c r="F13" s="65">
        <f>D13/12</f>
        <v>12958.333333333334</v>
      </c>
      <c r="G13" s="65">
        <f>D13/10</f>
        <v>15550</v>
      </c>
      <c r="H13" s="64">
        <f>E13/12</f>
        <v>11662.5</v>
      </c>
      <c r="I13" s="64">
        <f>E13/9</f>
        <v>15550</v>
      </c>
      <c r="J13" s="67">
        <f>(C13/12*2)/2</f>
        <v>15550</v>
      </c>
      <c r="K13" s="68">
        <f t="shared" si="6"/>
        <v>15550</v>
      </c>
    </row>
    <row r="14" spans="1:11" hidden="1">
      <c r="A14" s="65">
        <v>191300</v>
      </c>
      <c r="B14" s="13" t="s">
        <v>21</v>
      </c>
      <c r="C14" s="65">
        <f>A14</f>
        <v>191300</v>
      </c>
      <c r="D14" s="65">
        <f>(C14/12)*10</f>
        <v>159416.66666666666</v>
      </c>
      <c r="E14" s="65">
        <f>(C14/12)*9</f>
        <v>143475</v>
      </c>
      <c r="F14" s="65">
        <f>D14/12</f>
        <v>13284.722222222221</v>
      </c>
      <c r="G14" s="65">
        <f>D14/10</f>
        <v>15941.666666666666</v>
      </c>
      <c r="H14" s="64">
        <f>E14/12</f>
        <v>11956.25</v>
      </c>
      <c r="I14" s="64">
        <f>E14/9</f>
        <v>15941.666666666666</v>
      </c>
      <c r="J14" s="67">
        <f t="shared" ref="J14:J21" si="9">(C14/12*2)/2</f>
        <v>15941.666666666666</v>
      </c>
      <c r="K14" s="68">
        <f t="shared" si="6"/>
        <v>15941.666666666666</v>
      </c>
    </row>
    <row r="15" spans="1:11" hidden="1">
      <c r="A15" s="65">
        <v>196700</v>
      </c>
      <c r="B15" s="13" t="s">
        <v>22</v>
      </c>
      <c r="C15" s="65">
        <f t="shared" si="0"/>
        <v>196700</v>
      </c>
      <c r="D15" s="65">
        <f t="shared" si="7"/>
        <v>163916.66666666669</v>
      </c>
      <c r="E15" s="65">
        <f t="shared" si="8"/>
        <v>147525</v>
      </c>
      <c r="F15" s="65">
        <f t="shared" si="1"/>
        <v>13659.722222222224</v>
      </c>
      <c r="G15" s="65">
        <f t="shared" si="2"/>
        <v>16391.666666666668</v>
      </c>
      <c r="H15" s="64">
        <f t="shared" si="3"/>
        <v>12293.75</v>
      </c>
      <c r="I15" s="64">
        <f t="shared" si="4"/>
        <v>16391.666666666668</v>
      </c>
      <c r="J15" s="67">
        <f t="shared" si="9"/>
        <v>16391.666666666668</v>
      </c>
      <c r="K15" s="68">
        <f t="shared" si="6"/>
        <v>16391.666666666668</v>
      </c>
    </row>
    <row r="16" spans="1:11" hidden="1">
      <c r="A16" s="66">
        <v>199700</v>
      </c>
      <c r="B16" s="14" t="s">
        <v>23</v>
      </c>
      <c r="C16" s="66">
        <f t="shared" si="0"/>
        <v>199700</v>
      </c>
      <c r="D16" s="66">
        <f t="shared" si="7"/>
        <v>166416.66666666669</v>
      </c>
      <c r="E16" s="66">
        <f t="shared" si="8"/>
        <v>149775</v>
      </c>
      <c r="F16" s="66">
        <f t="shared" si="1"/>
        <v>13868.055555555557</v>
      </c>
      <c r="G16" s="66">
        <f t="shared" si="2"/>
        <v>16641.666666666668</v>
      </c>
      <c r="H16" s="69">
        <f t="shared" si="3"/>
        <v>12481.25</v>
      </c>
      <c r="I16" s="69">
        <f t="shared" si="4"/>
        <v>16641.666666666668</v>
      </c>
      <c r="J16" s="67">
        <f t="shared" si="9"/>
        <v>16641.666666666668</v>
      </c>
      <c r="K16" s="68">
        <f t="shared" si="6"/>
        <v>16641.666666666668</v>
      </c>
    </row>
    <row r="17" spans="1:12" hidden="1">
      <c r="A17" s="66">
        <v>179700</v>
      </c>
      <c r="B17" s="14" t="s">
        <v>52</v>
      </c>
      <c r="C17" s="66">
        <v>179700</v>
      </c>
      <c r="D17" s="66">
        <f t="shared" si="7"/>
        <v>149750</v>
      </c>
      <c r="E17" s="66">
        <f t="shared" si="8"/>
        <v>134775</v>
      </c>
      <c r="F17" s="66">
        <f t="shared" si="1"/>
        <v>12479.166666666666</v>
      </c>
      <c r="G17" s="66">
        <f t="shared" si="2"/>
        <v>14975</v>
      </c>
      <c r="H17" s="69">
        <f t="shared" si="3"/>
        <v>11231.25</v>
      </c>
      <c r="I17" s="69">
        <f t="shared" si="4"/>
        <v>14975</v>
      </c>
      <c r="J17" s="67">
        <f t="shared" si="9"/>
        <v>14975</v>
      </c>
      <c r="K17" s="68">
        <f t="shared" si="6"/>
        <v>14975</v>
      </c>
    </row>
    <row r="18" spans="1:12" hidden="1">
      <c r="A18" s="66">
        <v>179700</v>
      </c>
      <c r="B18" s="14" t="s">
        <v>53</v>
      </c>
      <c r="C18" s="66">
        <v>179700</v>
      </c>
      <c r="D18" s="66">
        <f>(C18/12)*10</f>
        <v>149750</v>
      </c>
      <c r="E18" s="66">
        <f>(C18/12)*9</f>
        <v>134775</v>
      </c>
      <c r="F18" s="66">
        <f>D18/12</f>
        <v>12479.166666666666</v>
      </c>
      <c r="G18" s="66">
        <f>D18/10</f>
        <v>14975</v>
      </c>
      <c r="H18" s="69">
        <f>E18/12</f>
        <v>11231.25</v>
      </c>
      <c r="I18" s="69">
        <f>E18/9</f>
        <v>14975</v>
      </c>
      <c r="J18" s="67">
        <f t="shared" si="9"/>
        <v>14975</v>
      </c>
      <c r="K18" s="68">
        <f t="shared" si="6"/>
        <v>14975</v>
      </c>
    </row>
    <row r="19" spans="1:12" hidden="1">
      <c r="A19" s="66">
        <v>179700</v>
      </c>
      <c r="B19" s="14" t="s">
        <v>54</v>
      </c>
      <c r="C19" s="66">
        <v>179700</v>
      </c>
      <c r="D19" s="66">
        <f>(C19/12)*10</f>
        <v>149750</v>
      </c>
      <c r="E19" s="66">
        <f>(C19/12)*9</f>
        <v>134775</v>
      </c>
      <c r="F19" s="66">
        <f>D19/12</f>
        <v>12479.166666666666</v>
      </c>
      <c r="G19" s="66">
        <f>D19/10</f>
        <v>14975</v>
      </c>
      <c r="H19" s="69">
        <f>E19/12</f>
        <v>11231.25</v>
      </c>
      <c r="I19" s="69">
        <f>E19/9</f>
        <v>14975</v>
      </c>
      <c r="J19" s="67">
        <f t="shared" si="9"/>
        <v>14975</v>
      </c>
      <c r="K19" s="68">
        <f t="shared" si="6"/>
        <v>14975</v>
      </c>
    </row>
    <row r="20" spans="1:12" hidden="1">
      <c r="A20" s="66">
        <v>181500</v>
      </c>
      <c r="B20" s="14" t="s">
        <v>55</v>
      </c>
      <c r="C20" s="66">
        <v>181500</v>
      </c>
      <c r="D20" s="66">
        <f>(C20/12)*10</f>
        <v>151250</v>
      </c>
      <c r="E20" s="66">
        <f>(C20/12)*9</f>
        <v>136125</v>
      </c>
      <c r="F20" s="66">
        <f>D20/12</f>
        <v>12604.166666666666</v>
      </c>
      <c r="G20" s="66">
        <f>D20/10</f>
        <v>15125</v>
      </c>
      <c r="H20" s="69">
        <f>E20/12</f>
        <v>11343.75</v>
      </c>
      <c r="I20" s="69">
        <f>E20/9</f>
        <v>15125</v>
      </c>
      <c r="J20" s="67">
        <f t="shared" si="9"/>
        <v>15125</v>
      </c>
      <c r="K20" s="68">
        <f t="shared" si="6"/>
        <v>15125</v>
      </c>
    </row>
    <row r="21" spans="1:12" hidden="1">
      <c r="A21" s="66">
        <v>185100</v>
      </c>
      <c r="B21" s="14" t="s">
        <v>56</v>
      </c>
      <c r="C21" s="66">
        <f t="shared" ref="C21:C22" si="10">A21</f>
        <v>185100</v>
      </c>
      <c r="D21" s="66">
        <f t="shared" ref="D21:D22" si="11">(C21/12)*10</f>
        <v>154250</v>
      </c>
      <c r="E21" s="66">
        <f t="shared" ref="E21:E22" si="12">(C21/12)*9</f>
        <v>138825</v>
      </c>
      <c r="F21" s="66">
        <f t="shared" ref="F21:F22" si="13">D21/12</f>
        <v>12854.166666666666</v>
      </c>
      <c r="G21" s="66">
        <f>$D$21/10</f>
        <v>15425</v>
      </c>
      <c r="H21" s="69">
        <f t="shared" ref="H21:H22" si="14">E21/12</f>
        <v>11568.75</v>
      </c>
      <c r="I21" s="69">
        <f t="shared" ref="I21:I22" si="15">E21/9</f>
        <v>15425</v>
      </c>
      <c r="J21" s="67">
        <f t="shared" si="9"/>
        <v>15425</v>
      </c>
      <c r="K21" s="68">
        <f t="shared" si="6"/>
        <v>15425</v>
      </c>
    </row>
    <row r="22" spans="1:12" hidden="1">
      <c r="A22" s="66">
        <v>187000</v>
      </c>
      <c r="B22" s="14" t="s">
        <v>57</v>
      </c>
      <c r="C22" s="66">
        <f t="shared" si="10"/>
        <v>187000</v>
      </c>
      <c r="D22" s="66">
        <f t="shared" si="11"/>
        <v>155833.33333333334</v>
      </c>
      <c r="E22" s="66">
        <f t="shared" si="12"/>
        <v>140250</v>
      </c>
      <c r="F22" s="66">
        <f t="shared" si="13"/>
        <v>12986.111111111111</v>
      </c>
      <c r="G22" s="66">
        <f>$D$28/10</f>
        <v>18491.666666666668</v>
      </c>
      <c r="H22" s="69">
        <f t="shared" si="14"/>
        <v>11687.5</v>
      </c>
      <c r="I22" s="69">
        <f t="shared" si="15"/>
        <v>15583.333333333334</v>
      </c>
      <c r="J22" s="67">
        <f t="shared" ref="J22:J24" si="16">(C22/12*2)/2</f>
        <v>15583.333333333334</v>
      </c>
      <c r="K22" s="68">
        <f t="shared" ref="K22:K24" si="17">(C22/12*3)/3</f>
        <v>15583.333333333334</v>
      </c>
    </row>
    <row r="23" spans="1:12" s="162" customFormat="1" hidden="1">
      <c r="A23" s="175">
        <v>189600</v>
      </c>
      <c r="B23" s="14" t="s">
        <v>62</v>
      </c>
      <c r="C23" s="176">
        <f t="shared" ref="C23:C24" si="18">A23</f>
        <v>189600</v>
      </c>
      <c r="D23" s="175">
        <f>(C23/12)*10</f>
        <v>158000</v>
      </c>
      <c r="E23" s="175">
        <f>(C23/12)*9</f>
        <v>142200</v>
      </c>
      <c r="F23" s="175">
        <f>D23/12</f>
        <v>13166.666666666666</v>
      </c>
      <c r="G23" s="175">
        <f>$D$28/10</f>
        <v>18491.666666666668</v>
      </c>
      <c r="H23" s="177">
        <f>E23/12</f>
        <v>11850</v>
      </c>
      <c r="I23" s="177">
        <f>E23/9</f>
        <v>15800</v>
      </c>
      <c r="J23" s="178">
        <f t="shared" si="16"/>
        <v>15800</v>
      </c>
      <c r="K23" s="68">
        <f t="shared" si="17"/>
        <v>15800</v>
      </c>
    </row>
    <row r="24" spans="1:12" s="162" customFormat="1" hidden="1">
      <c r="A24" s="175">
        <v>197300</v>
      </c>
      <c r="B24" s="14" t="s">
        <v>105</v>
      </c>
      <c r="C24" s="176">
        <f t="shared" si="18"/>
        <v>197300</v>
      </c>
      <c r="D24" s="175">
        <f>(C24/12)*10</f>
        <v>164416.66666666669</v>
      </c>
      <c r="E24" s="175">
        <f>(C24/12)*9</f>
        <v>147975</v>
      </c>
      <c r="F24" s="175">
        <f>D24/12</f>
        <v>13701.388888888891</v>
      </c>
      <c r="G24" s="175">
        <f>$D$28/10</f>
        <v>18491.666666666668</v>
      </c>
      <c r="H24" s="177">
        <f>E24/12</f>
        <v>12331.25</v>
      </c>
      <c r="I24" s="177">
        <f>E24/9</f>
        <v>16441.666666666668</v>
      </c>
      <c r="J24" s="178">
        <f t="shared" si="16"/>
        <v>16441.666666666668</v>
      </c>
      <c r="K24" s="184">
        <f t="shared" si="17"/>
        <v>16441.666666666668</v>
      </c>
    </row>
    <row r="25" spans="1:12" s="162" customFormat="1" ht="13" thickTop="1">
      <c r="A25" s="175">
        <v>203700</v>
      </c>
      <c r="B25" s="14" t="s">
        <v>106</v>
      </c>
      <c r="C25" s="176">
        <f>A25*J32</f>
        <v>203700</v>
      </c>
      <c r="D25" s="175">
        <f>((C25/12)*10)*J32</f>
        <v>169750</v>
      </c>
      <c r="E25" s="175">
        <f>((C25/12)*9)*J32</f>
        <v>152775</v>
      </c>
      <c r="F25" s="175">
        <f>(D25/12)*J32</f>
        <v>14145.833333333334</v>
      </c>
      <c r="G25" s="175">
        <f>($D$28/10)*J32</f>
        <v>18491.666666666668</v>
      </c>
      <c r="H25" s="177">
        <f>(E25/12)*J32</f>
        <v>12731.25</v>
      </c>
      <c r="I25" s="177">
        <f>(E25/9)*J32</f>
        <v>16975</v>
      </c>
      <c r="J25" s="178">
        <f>((C25/12*2)/2)*J32</f>
        <v>16975</v>
      </c>
      <c r="K25" s="184">
        <f>((C25/12*3)/3)*J32</f>
        <v>16975</v>
      </c>
    </row>
    <row r="26" spans="1:12" s="232" customFormat="1">
      <c r="A26" s="175">
        <v>212100</v>
      </c>
      <c r="B26" s="14" t="s">
        <v>109</v>
      </c>
      <c r="C26" s="176">
        <f>A26*J32</f>
        <v>212100</v>
      </c>
      <c r="D26" s="175">
        <f>((C26/12)*10)*J32</f>
        <v>176750</v>
      </c>
      <c r="E26" s="175">
        <f>((C26/12)*9)*J32</f>
        <v>159075</v>
      </c>
      <c r="F26" s="175">
        <f>(D26/12)*J32</f>
        <v>14729.166666666666</v>
      </c>
      <c r="G26" s="175">
        <f>(D26/10)*J32</f>
        <v>17675</v>
      </c>
      <c r="H26" s="231">
        <f>(E26/12)*J32</f>
        <v>13256.25</v>
      </c>
      <c r="I26" s="231">
        <f>(E26/9)*J32</f>
        <v>17675</v>
      </c>
      <c r="J26" s="178">
        <f>((C26/12*2)/2)*J32</f>
        <v>17675</v>
      </c>
      <c r="K26" s="184">
        <f>((C26/12*3)/3)*J32</f>
        <v>17675</v>
      </c>
      <c r="L26" s="233"/>
    </row>
    <row r="27" spans="1:12" s="162" customFormat="1" ht="13" thickBot="1">
      <c r="A27" s="163">
        <v>221900</v>
      </c>
      <c r="B27" s="14" t="s">
        <v>128</v>
      </c>
      <c r="C27" s="164">
        <f>A27*J32</f>
        <v>221900</v>
      </c>
      <c r="D27" s="163">
        <f>((C27/12)*10)*J32</f>
        <v>184916.66666666669</v>
      </c>
      <c r="E27" s="163">
        <f>((C27/12)*9)*J32</f>
        <v>166425</v>
      </c>
      <c r="F27" s="163">
        <f>(D27/12)*J32</f>
        <v>15409.722222222224</v>
      </c>
      <c r="G27" s="163">
        <f>(D27/10)*J32</f>
        <v>18491.666666666668</v>
      </c>
      <c r="H27" s="165">
        <f>(E27/12)*J32</f>
        <v>13868.75</v>
      </c>
      <c r="I27" s="165">
        <f>(E27/9)*J32</f>
        <v>18491.666666666668</v>
      </c>
      <c r="J27" s="166">
        <f>((C27/12*2)/2)*J32</f>
        <v>18491.666666666668</v>
      </c>
      <c r="K27" s="167">
        <f>((C27/12*3)/3)*J32</f>
        <v>18491.666666666668</v>
      </c>
    </row>
    <row r="28" spans="1:12" s="183" customFormat="1" thickTop="1" thickBot="1">
      <c r="A28" s="179">
        <f>A27</f>
        <v>221900</v>
      </c>
      <c r="B28" s="185" t="str">
        <f>B27</f>
        <v>FY 24 (1/1/24+)</v>
      </c>
      <c r="C28" s="180">
        <f>A28*J32</f>
        <v>221900</v>
      </c>
      <c r="D28" s="179">
        <f>((A28/12)*10)*J32</f>
        <v>184916.66666666669</v>
      </c>
      <c r="E28" s="179">
        <f>((A28/12)*9)*J32</f>
        <v>166425</v>
      </c>
      <c r="F28" s="179">
        <f>(D28/12)</f>
        <v>15409.722222222224</v>
      </c>
      <c r="G28" s="179">
        <f>($D$28/10)</f>
        <v>18491.666666666668</v>
      </c>
      <c r="H28" s="181">
        <f>(E28/12)</f>
        <v>13868.75</v>
      </c>
      <c r="I28" s="181">
        <f>(E28/9)</f>
        <v>18491.666666666668</v>
      </c>
      <c r="J28" s="182">
        <f>((C28/12*2)/2)</f>
        <v>18491.666666666668</v>
      </c>
      <c r="K28" s="182">
        <f>((C28/12*3)/3)</f>
        <v>18491.666666666668</v>
      </c>
    </row>
    <row r="29" spans="1:12" ht="13.5" thickTop="1">
      <c r="A29" s="1" t="s">
        <v>2</v>
      </c>
      <c r="B29" s="15" t="s">
        <v>2</v>
      </c>
      <c r="C29" s="70">
        <f>C28/12</f>
        <v>18491.666666666668</v>
      </c>
      <c r="D29" s="70"/>
      <c r="E29" s="70"/>
      <c r="F29" s="71"/>
      <c r="G29" s="72"/>
      <c r="H29" s="72"/>
      <c r="I29" s="72"/>
      <c r="J29" s="70" t="s">
        <v>2</v>
      </c>
      <c r="K29" s="70"/>
    </row>
    <row r="30" spans="1:12" ht="13">
      <c r="A30" s="18"/>
      <c r="B30" s="18"/>
      <c r="C30" s="18"/>
      <c r="D30" s="18"/>
      <c r="E30" s="18"/>
      <c r="F30" s="18"/>
      <c r="G30" s="18"/>
      <c r="H30" s="18"/>
      <c r="I30" s="18"/>
      <c r="J30" s="18"/>
      <c r="K30" s="18"/>
    </row>
    <row r="31" spans="1:12" ht="16.5" thickBot="1">
      <c r="A31" s="52" t="s">
        <v>3</v>
      </c>
      <c r="B31" s="49"/>
      <c r="C31" s="41"/>
      <c r="D31" s="41"/>
      <c r="E31" s="41"/>
      <c r="F31" s="41"/>
      <c r="G31" s="41"/>
      <c r="H31" s="41"/>
      <c r="I31" s="41"/>
      <c r="J31" s="41"/>
      <c r="K31" s="41"/>
    </row>
    <row r="32" spans="1:12" ht="15" thickBot="1">
      <c r="A32" s="43" t="s">
        <v>112</v>
      </c>
      <c r="B32" s="43"/>
      <c r="C32" s="43"/>
      <c r="D32" s="43"/>
      <c r="E32" s="43"/>
      <c r="F32" s="206" t="s">
        <v>114</v>
      </c>
      <c r="G32" s="19">
        <v>0</v>
      </c>
      <c r="H32" s="1"/>
      <c r="I32" s="205" t="s">
        <v>111</v>
      </c>
      <c r="J32" s="188">
        <v>1</v>
      </c>
      <c r="K32" s="41"/>
    </row>
    <row r="33" spans="1:12" ht="14.5">
      <c r="A33" s="43" t="s">
        <v>45</v>
      </c>
      <c r="B33" s="43"/>
      <c r="C33" s="42"/>
      <c r="D33" s="42"/>
      <c r="E33" s="42"/>
      <c r="F33" s="42"/>
      <c r="G33" s="41"/>
      <c r="H33" s="40"/>
      <c r="I33" s="50"/>
      <c r="J33" s="50"/>
      <c r="K33" s="41"/>
    </row>
    <row r="34" spans="1:12" ht="14.5">
      <c r="A34" s="43" t="s">
        <v>49</v>
      </c>
      <c r="B34" s="43"/>
      <c r="C34" s="44"/>
      <c r="D34" s="43"/>
      <c r="E34" s="43"/>
      <c r="F34" s="43"/>
      <c r="G34" s="41"/>
      <c r="H34" s="41"/>
      <c r="I34" s="41"/>
      <c r="J34" s="41"/>
      <c r="K34" s="41"/>
    </row>
    <row r="35" spans="1:12" ht="14.5">
      <c r="A35" s="43" t="s">
        <v>50</v>
      </c>
      <c r="B35" s="43"/>
      <c r="C35" s="44"/>
      <c r="D35" s="43"/>
      <c r="E35" s="43"/>
      <c r="F35" s="43"/>
      <c r="G35" s="41"/>
      <c r="H35" s="41"/>
      <c r="I35" s="41"/>
      <c r="J35" s="41"/>
      <c r="K35" s="41"/>
    </row>
    <row r="36" spans="1:12" ht="14.5">
      <c r="A36" s="43" t="s">
        <v>51</v>
      </c>
      <c r="B36" s="43"/>
      <c r="C36" s="42"/>
      <c r="D36" s="42"/>
      <c r="E36" s="42"/>
      <c r="F36" s="42"/>
      <c r="G36" s="1"/>
      <c r="H36" s="41"/>
      <c r="I36" s="41"/>
      <c r="J36" s="41"/>
      <c r="K36" s="41"/>
    </row>
    <row r="37" spans="1:12" ht="14.5">
      <c r="A37" s="62" t="s">
        <v>58</v>
      </c>
      <c r="B37" s="62"/>
      <c r="C37" s="62"/>
      <c r="D37" s="62"/>
      <c r="E37" s="62"/>
      <c r="F37" s="62"/>
      <c r="G37" s="63"/>
      <c r="H37" s="62"/>
      <c r="I37" s="62"/>
      <c r="J37" s="62"/>
      <c r="K37" s="62"/>
    </row>
    <row r="38" spans="1:12" ht="15" thickBot="1">
      <c r="A38" s="62" t="s">
        <v>59</v>
      </c>
      <c r="B38" s="62"/>
      <c r="C38" s="62"/>
      <c r="D38" s="62"/>
      <c r="E38" s="62"/>
      <c r="F38" s="62"/>
      <c r="G38" s="62"/>
      <c r="H38" s="62"/>
      <c r="I38" s="62"/>
      <c r="J38" s="62"/>
      <c r="K38" s="62"/>
    </row>
    <row r="39" spans="1:12" ht="14" thickBot="1">
      <c r="A39" s="3" t="s">
        <v>32</v>
      </c>
      <c r="B39" s="4"/>
      <c r="C39" s="4"/>
      <c r="D39" s="4"/>
      <c r="E39" s="4"/>
      <c r="F39" s="4"/>
      <c r="G39" s="4"/>
      <c r="H39" s="4"/>
      <c r="I39" s="4"/>
      <c r="J39" s="4"/>
      <c r="K39" s="20"/>
    </row>
    <row r="40" spans="1:12" ht="22.5" customHeight="1" thickBot="1">
      <c r="B40" s="1"/>
      <c r="C40" s="1"/>
      <c r="D40" s="1"/>
      <c r="E40" s="1"/>
      <c r="F40" s="1"/>
      <c r="G40" s="1"/>
      <c r="H40" s="1"/>
      <c r="I40" s="1"/>
      <c r="J40" s="1"/>
      <c r="K40" s="1"/>
      <c r="L40" s="1"/>
    </row>
    <row r="41" spans="1:12" ht="13.5" thickBot="1">
      <c r="A41" s="21" t="s">
        <v>33</v>
      </c>
      <c r="B41" s="21"/>
      <c r="C41" s="21"/>
      <c r="D41" s="21"/>
      <c r="E41" s="21"/>
      <c r="F41" s="22" t="s">
        <v>34</v>
      </c>
      <c r="G41" s="23">
        <f>$G$32/12</f>
        <v>0</v>
      </c>
      <c r="H41" s="5"/>
      <c r="J41" s="5"/>
      <c r="K41" s="1"/>
      <c r="L41" s="1"/>
    </row>
    <row r="42" spans="1:12" ht="13">
      <c r="B42" s="16"/>
      <c r="C42" s="1"/>
      <c r="D42" s="1"/>
      <c r="E42" s="1"/>
      <c r="F42" s="1"/>
      <c r="G42" s="1"/>
      <c r="H42" s="1"/>
      <c r="I42" s="1"/>
      <c r="J42" s="1"/>
      <c r="K42" s="1"/>
      <c r="L42" s="1"/>
    </row>
    <row r="43" spans="1:12" ht="67.5">
      <c r="A43" s="2" t="s">
        <v>46</v>
      </c>
      <c r="B43" s="45" t="s">
        <v>4</v>
      </c>
      <c r="C43" s="46" t="s">
        <v>5</v>
      </c>
      <c r="D43" s="45" t="s">
        <v>35</v>
      </c>
      <c r="E43" s="45" t="s">
        <v>9</v>
      </c>
      <c r="F43" s="45" t="s">
        <v>7</v>
      </c>
      <c r="G43" s="45" t="s">
        <v>8</v>
      </c>
      <c r="H43" s="45" t="s">
        <v>60</v>
      </c>
      <c r="I43" s="45" t="s">
        <v>61</v>
      </c>
      <c r="J43" s="8"/>
      <c r="K43" s="8"/>
      <c r="L43" s="8"/>
    </row>
    <row r="44" spans="1:12" ht="13">
      <c r="A44" s="48"/>
      <c r="B44" s="190">
        <v>0</v>
      </c>
      <c r="C44" s="189">
        <f>$C$29</f>
        <v>18491.666666666668</v>
      </c>
      <c r="D44" s="24">
        <f>$G$41</f>
        <v>0</v>
      </c>
      <c r="E44" s="17">
        <f t="shared" ref="E44:E75" si="19">B44*D44</f>
        <v>0</v>
      </c>
      <c r="F44" s="25">
        <f t="shared" ref="F44:F75" si="20">B44*C44</f>
        <v>0</v>
      </c>
      <c r="G44" s="192" t="e">
        <f t="shared" ref="G44:G75" si="21">F44/D44</f>
        <v>#DIV/0!</v>
      </c>
      <c r="H44" s="17">
        <f t="shared" ref="H44:H75" si="22">E44-F44</f>
        <v>0</v>
      </c>
      <c r="I44" s="193" t="e">
        <f t="shared" ref="I44:I75" si="23">H44/D44</f>
        <v>#DIV/0!</v>
      </c>
      <c r="J44" s="1"/>
      <c r="K44" s="1"/>
      <c r="L44" s="1"/>
    </row>
    <row r="45" spans="1:12" ht="13">
      <c r="A45" s="47"/>
      <c r="B45" s="191">
        <v>0</v>
      </c>
      <c r="C45" s="189">
        <f t="shared" ref="C45:C46" si="24">$C$29</f>
        <v>18491.666666666668</v>
      </c>
      <c r="D45" s="24">
        <f t="shared" ref="D45:D47" si="25">$G$41</f>
        <v>0</v>
      </c>
      <c r="E45" s="17">
        <f t="shared" si="19"/>
        <v>0</v>
      </c>
      <c r="F45" s="25">
        <f t="shared" si="20"/>
        <v>0</v>
      </c>
      <c r="G45" s="192" t="e">
        <f t="shared" si="21"/>
        <v>#DIV/0!</v>
      </c>
      <c r="H45" s="17">
        <f t="shared" si="22"/>
        <v>0</v>
      </c>
      <c r="I45" s="193" t="e">
        <f t="shared" si="23"/>
        <v>#DIV/0!</v>
      </c>
      <c r="J45" s="1"/>
      <c r="K45" s="1"/>
      <c r="L45" s="1"/>
    </row>
    <row r="46" spans="1:12" ht="13">
      <c r="A46" s="47"/>
      <c r="B46" s="190">
        <v>0</v>
      </c>
      <c r="C46" s="189">
        <f t="shared" si="24"/>
        <v>18491.666666666668</v>
      </c>
      <c r="D46" s="24">
        <f t="shared" si="25"/>
        <v>0</v>
      </c>
      <c r="E46" s="17">
        <f t="shared" si="19"/>
        <v>0</v>
      </c>
      <c r="F46" s="25">
        <f t="shared" si="20"/>
        <v>0</v>
      </c>
      <c r="G46" s="192" t="e">
        <f t="shared" si="21"/>
        <v>#DIV/0!</v>
      </c>
      <c r="H46" s="17">
        <f t="shared" si="22"/>
        <v>0</v>
      </c>
      <c r="I46" s="193" t="e">
        <f t="shared" si="23"/>
        <v>#DIV/0!</v>
      </c>
      <c r="J46" s="1"/>
      <c r="K46" s="1"/>
      <c r="L46" s="1"/>
    </row>
    <row r="47" spans="1:12" ht="13">
      <c r="A47" s="47"/>
      <c r="B47" s="191">
        <v>0</v>
      </c>
      <c r="C47" s="189">
        <f>$C$29</f>
        <v>18491.666666666668</v>
      </c>
      <c r="D47" s="24">
        <f t="shared" si="25"/>
        <v>0</v>
      </c>
      <c r="E47" s="17">
        <f t="shared" si="19"/>
        <v>0</v>
      </c>
      <c r="F47" s="25">
        <f t="shared" si="20"/>
        <v>0</v>
      </c>
      <c r="G47" s="192" t="e">
        <f t="shared" si="21"/>
        <v>#DIV/0!</v>
      </c>
      <c r="H47" s="17">
        <f t="shared" si="22"/>
        <v>0</v>
      </c>
      <c r="I47" s="193" t="e">
        <f t="shared" si="23"/>
        <v>#DIV/0!</v>
      </c>
      <c r="J47" s="1"/>
      <c r="K47" s="1"/>
      <c r="L47" s="1"/>
    </row>
    <row r="48" spans="1:12" ht="13">
      <c r="A48" s="47"/>
      <c r="B48" s="190">
        <v>0</v>
      </c>
      <c r="C48" s="189">
        <f>$C$29</f>
        <v>18491.666666666668</v>
      </c>
      <c r="D48" s="24">
        <f>$G$41</f>
        <v>0</v>
      </c>
      <c r="E48" s="17">
        <f t="shared" si="19"/>
        <v>0</v>
      </c>
      <c r="F48" s="25">
        <f t="shared" si="20"/>
        <v>0</v>
      </c>
      <c r="G48" s="192" t="e">
        <f t="shared" si="21"/>
        <v>#DIV/0!</v>
      </c>
      <c r="H48" s="17">
        <f t="shared" si="22"/>
        <v>0</v>
      </c>
      <c r="I48" s="193" t="e">
        <f t="shared" si="23"/>
        <v>#DIV/0!</v>
      </c>
      <c r="J48" s="1"/>
      <c r="K48" s="1"/>
      <c r="L48" s="1"/>
    </row>
    <row r="49" spans="1:12" ht="13">
      <c r="A49" s="47"/>
      <c r="B49" s="191">
        <v>0</v>
      </c>
      <c r="C49" s="189">
        <f t="shared" ref="C49:C50" si="26">$C$29</f>
        <v>18491.666666666668</v>
      </c>
      <c r="D49" s="24">
        <f t="shared" ref="D49:D51" si="27">$G$41</f>
        <v>0</v>
      </c>
      <c r="E49" s="17">
        <f t="shared" si="19"/>
        <v>0</v>
      </c>
      <c r="F49" s="25">
        <f t="shared" si="20"/>
        <v>0</v>
      </c>
      <c r="G49" s="192" t="e">
        <f t="shared" si="21"/>
        <v>#DIV/0!</v>
      </c>
      <c r="H49" s="17">
        <f t="shared" si="22"/>
        <v>0</v>
      </c>
      <c r="I49" s="193" t="e">
        <f t="shared" si="23"/>
        <v>#DIV/0!</v>
      </c>
      <c r="J49" s="1"/>
      <c r="K49" s="1"/>
      <c r="L49" s="1"/>
    </row>
    <row r="50" spans="1:12" ht="13">
      <c r="A50" s="47"/>
      <c r="B50" s="190">
        <v>0</v>
      </c>
      <c r="C50" s="189">
        <f t="shared" si="26"/>
        <v>18491.666666666668</v>
      </c>
      <c r="D50" s="24">
        <f t="shared" si="27"/>
        <v>0</v>
      </c>
      <c r="E50" s="17">
        <f t="shared" si="19"/>
        <v>0</v>
      </c>
      <c r="F50" s="25">
        <f t="shared" si="20"/>
        <v>0</v>
      </c>
      <c r="G50" s="192" t="e">
        <f t="shared" si="21"/>
        <v>#DIV/0!</v>
      </c>
      <c r="H50" s="17">
        <f t="shared" si="22"/>
        <v>0</v>
      </c>
      <c r="I50" s="193" t="e">
        <f>H50/D50</f>
        <v>#DIV/0!</v>
      </c>
      <c r="J50" s="1"/>
      <c r="K50" s="1"/>
      <c r="L50" s="1"/>
    </row>
    <row r="51" spans="1:12" ht="13">
      <c r="A51" s="47"/>
      <c r="B51" s="191">
        <v>0</v>
      </c>
      <c r="C51" s="189">
        <f>$C$29</f>
        <v>18491.666666666668</v>
      </c>
      <c r="D51" s="24">
        <f t="shared" si="27"/>
        <v>0</v>
      </c>
      <c r="E51" s="17">
        <f t="shared" si="19"/>
        <v>0</v>
      </c>
      <c r="F51" s="25">
        <f t="shared" si="20"/>
        <v>0</v>
      </c>
      <c r="G51" s="192" t="e">
        <f t="shared" si="21"/>
        <v>#DIV/0!</v>
      </c>
      <c r="H51" s="17">
        <f t="shared" si="22"/>
        <v>0</v>
      </c>
      <c r="I51" s="193" t="e">
        <f t="shared" si="23"/>
        <v>#DIV/0!</v>
      </c>
      <c r="J51" s="1"/>
      <c r="K51" s="1"/>
      <c r="L51" s="1"/>
    </row>
    <row r="52" spans="1:12" ht="16.5" customHeight="1">
      <c r="A52" s="47"/>
      <c r="B52" s="190">
        <v>0</v>
      </c>
      <c r="C52" s="189">
        <f>$C$29</f>
        <v>18491.666666666668</v>
      </c>
      <c r="D52" s="24">
        <f>$G$41</f>
        <v>0</v>
      </c>
      <c r="E52" s="17">
        <f t="shared" si="19"/>
        <v>0</v>
      </c>
      <c r="F52" s="25">
        <f t="shared" si="20"/>
        <v>0</v>
      </c>
      <c r="G52" s="192" t="e">
        <f t="shared" si="21"/>
        <v>#DIV/0!</v>
      </c>
      <c r="H52" s="17">
        <f t="shared" si="22"/>
        <v>0</v>
      </c>
      <c r="I52" s="193" t="e">
        <f t="shared" si="23"/>
        <v>#DIV/0!</v>
      </c>
      <c r="J52" s="1"/>
      <c r="K52" s="1"/>
      <c r="L52" s="1"/>
    </row>
    <row r="53" spans="1:12" ht="13">
      <c r="A53" s="47"/>
      <c r="B53" s="191">
        <v>0</v>
      </c>
      <c r="C53" s="189">
        <f t="shared" ref="C53:C54" si="28">$C$29</f>
        <v>18491.666666666668</v>
      </c>
      <c r="D53" s="24">
        <f t="shared" ref="D53:D55" si="29">$G$41</f>
        <v>0</v>
      </c>
      <c r="E53" s="17">
        <f t="shared" si="19"/>
        <v>0</v>
      </c>
      <c r="F53" s="25">
        <f t="shared" si="20"/>
        <v>0</v>
      </c>
      <c r="G53" s="192" t="e">
        <f t="shared" si="21"/>
        <v>#DIV/0!</v>
      </c>
      <c r="H53" s="17">
        <f t="shared" si="22"/>
        <v>0</v>
      </c>
      <c r="I53" s="193" t="e">
        <f t="shared" si="23"/>
        <v>#DIV/0!</v>
      </c>
      <c r="J53" s="1"/>
      <c r="K53" s="1"/>
      <c r="L53" s="1"/>
    </row>
    <row r="54" spans="1:12" ht="13">
      <c r="A54" s="47"/>
      <c r="B54" s="190">
        <v>0</v>
      </c>
      <c r="C54" s="189">
        <f t="shared" si="28"/>
        <v>18491.666666666668</v>
      </c>
      <c r="D54" s="24">
        <f t="shared" si="29"/>
        <v>0</v>
      </c>
      <c r="E54" s="17">
        <f t="shared" si="19"/>
        <v>0</v>
      </c>
      <c r="F54" s="25">
        <f t="shared" si="20"/>
        <v>0</v>
      </c>
      <c r="G54" s="192" t="e">
        <f t="shared" si="21"/>
        <v>#DIV/0!</v>
      </c>
      <c r="H54" s="17">
        <f t="shared" si="22"/>
        <v>0</v>
      </c>
      <c r="I54" s="193" t="e">
        <f t="shared" si="23"/>
        <v>#DIV/0!</v>
      </c>
      <c r="J54" s="1"/>
      <c r="K54" s="1"/>
      <c r="L54" s="1"/>
    </row>
    <row r="55" spans="1:12" ht="13">
      <c r="A55" s="47"/>
      <c r="B55" s="191">
        <v>0</v>
      </c>
      <c r="C55" s="189">
        <f>$C$29</f>
        <v>18491.666666666668</v>
      </c>
      <c r="D55" s="24">
        <f t="shared" si="29"/>
        <v>0</v>
      </c>
      <c r="E55" s="17">
        <f t="shared" si="19"/>
        <v>0</v>
      </c>
      <c r="F55" s="25">
        <f t="shared" si="20"/>
        <v>0</v>
      </c>
      <c r="G55" s="192" t="e">
        <f t="shared" si="21"/>
        <v>#DIV/0!</v>
      </c>
      <c r="H55" s="17">
        <f t="shared" si="22"/>
        <v>0</v>
      </c>
      <c r="I55" s="193" t="e">
        <f t="shared" si="23"/>
        <v>#DIV/0!</v>
      </c>
      <c r="J55" s="1"/>
      <c r="K55" s="1"/>
      <c r="L55" s="1"/>
    </row>
    <row r="56" spans="1:12" ht="13">
      <c r="A56" s="47"/>
      <c r="B56" s="190">
        <v>0</v>
      </c>
      <c r="C56" s="189">
        <f>$C$29</f>
        <v>18491.666666666668</v>
      </c>
      <c r="D56" s="24">
        <f>$G$41</f>
        <v>0</v>
      </c>
      <c r="E56" s="17">
        <f t="shared" si="19"/>
        <v>0</v>
      </c>
      <c r="F56" s="25">
        <f t="shared" si="20"/>
        <v>0</v>
      </c>
      <c r="G56" s="192" t="e">
        <f t="shared" si="21"/>
        <v>#DIV/0!</v>
      </c>
      <c r="H56" s="17">
        <f t="shared" si="22"/>
        <v>0</v>
      </c>
      <c r="I56" s="193" t="e">
        <f t="shared" si="23"/>
        <v>#DIV/0!</v>
      </c>
      <c r="J56" s="1"/>
      <c r="K56" s="1"/>
      <c r="L56" s="1"/>
    </row>
    <row r="57" spans="1:12" ht="13">
      <c r="A57" s="47"/>
      <c r="B57" s="191">
        <v>0</v>
      </c>
      <c r="C57" s="189">
        <f t="shared" ref="C57:C58" si="30">$C$29</f>
        <v>18491.666666666668</v>
      </c>
      <c r="D57" s="24">
        <f t="shared" ref="D57:D59" si="31">$G$41</f>
        <v>0</v>
      </c>
      <c r="E57" s="17">
        <f t="shared" si="19"/>
        <v>0</v>
      </c>
      <c r="F57" s="25">
        <f t="shared" si="20"/>
        <v>0</v>
      </c>
      <c r="G57" s="192" t="e">
        <f t="shared" si="21"/>
        <v>#DIV/0!</v>
      </c>
      <c r="H57" s="17">
        <f t="shared" si="22"/>
        <v>0</v>
      </c>
      <c r="I57" s="193" t="e">
        <f t="shared" si="23"/>
        <v>#DIV/0!</v>
      </c>
      <c r="J57" s="1"/>
      <c r="K57" s="1"/>
      <c r="L57" s="1"/>
    </row>
    <row r="58" spans="1:12" ht="13">
      <c r="A58" s="47"/>
      <c r="B58" s="190">
        <v>0</v>
      </c>
      <c r="C58" s="189">
        <f t="shared" si="30"/>
        <v>18491.666666666668</v>
      </c>
      <c r="D58" s="24">
        <f t="shared" si="31"/>
        <v>0</v>
      </c>
      <c r="E58" s="17">
        <f t="shared" si="19"/>
        <v>0</v>
      </c>
      <c r="F58" s="25">
        <f t="shared" si="20"/>
        <v>0</v>
      </c>
      <c r="G58" s="192" t="e">
        <f t="shared" si="21"/>
        <v>#DIV/0!</v>
      </c>
      <c r="H58" s="17">
        <f t="shared" si="22"/>
        <v>0</v>
      </c>
      <c r="I58" s="193" t="e">
        <f t="shared" si="23"/>
        <v>#DIV/0!</v>
      </c>
      <c r="J58" s="1"/>
      <c r="K58" s="1"/>
      <c r="L58" s="1"/>
    </row>
    <row r="59" spans="1:12" ht="13">
      <c r="A59" s="47"/>
      <c r="B59" s="191">
        <v>0</v>
      </c>
      <c r="C59" s="189">
        <f>$C$29</f>
        <v>18491.666666666668</v>
      </c>
      <c r="D59" s="24">
        <f t="shared" si="31"/>
        <v>0</v>
      </c>
      <c r="E59" s="17">
        <f t="shared" si="19"/>
        <v>0</v>
      </c>
      <c r="F59" s="25">
        <f t="shared" si="20"/>
        <v>0</v>
      </c>
      <c r="G59" s="192" t="e">
        <f t="shared" si="21"/>
        <v>#DIV/0!</v>
      </c>
      <c r="H59" s="17">
        <f t="shared" si="22"/>
        <v>0</v>
      </c>
      <c r="I59" s="193" t="e">
        <f t="shared" si="23"/>
        <v>#DIV/0!</v>
      </c>
      <c r="J59" s="1"/>
      <c r="K59" s="1"/>
      <c r="L59" s="1"/>
    </row>
    <row r="60" spans="1:12" ht="13">
      <c r="A60" s="47"/>
      <c r="B60" s="190">
        <v>0</v>
      </c>
      <c r="C60" s="189">
        <f>$C$29</f>
        <v>18491.666666666668</v>
      </c>
      <c r="D60" s="24">
        <f>$G$41</f>
        <v>0</v>
      </c>
      <c r="E60" s="17">
        <f t="shared" si="19"/>
        <v>0</v>
      </c>
      <c r="F60" s="25">
        <f t="shared" si="20"/>
        <v>0</v>
      </c>
      <c r="G60" s="192" t="e">
        <f t="shared" si="21"/>
        <v>#DIV/0!</v>
      </c>
      <c r="H60" s="17">
        <f t="shared" si="22"/>
        <v>0</v>
      </c>
      <c r="I60" s="193" t="e">
        <f t="shared" si="23"/>
        <v>#DIV/0!</v>
      </c>
      <c r="J60" s="1"/>
      <c r="K60" s="1"/>
      <c r="L60" s="1"/>
    </row>
    <row r="61" spans="1:12" ht="16.5" customHeight="1">
      <c r="A61" s="47"/>
      <c r="B61" s="191">
        <v>0</v>
      </c>
      <c r="C61" s="189">
        <f t="shared" ref="C61:C62" si="32">$C$29</f>
        <v>18491.666666666668</v>
      </c>
      <c r="D61" s="24">
        <f t="shared" ref="D61:D63" si="33">$G$41</f>
        <v>0</v>
      </c>
      <c r="E61" s="17">
        <f t="shared" si="19"/>
        <v>0</v>
      </c>
      <c r="F61" s="25">
        <f t="shared" si="20"/>
        <v>0</v>
      </c>
      <c r="G61" s="192" t="e">
        <f t="shared" si="21"/>
        <v>#DIV/0!</v>
      </c>
      <c r="H61" s="17">
        <f t="shared" si="22"/>
        <v>0</v>
      </c>
      <c r="I61" s="193" t="e">
        <f t="shared" si="23"/>
        <v>#DIV/0!</v>
      </c>
      <c r="J61" s="1"/>
      <c r="K61" s="1"/>
      <c r="L61" s="1"/>
    </row>
    <row r="62" spans="1:12" ht="13">
      <c r="A62" s="47"/>
      <c r="B62" s="190">
        <v>0</v>
      </c>
      <c r="C62" s="189">
        <f t="shared" si="32"/>
        <v>18491.666666666668</v>
      </c>
      <c r="D62" s="24">
        <f t="shared" si="33"/>
        <v>0</v>
      </c>
      <c r="E62" s="17">
        <f t="shared" si="19"/>
        <v>0</v>
      </c>
      <c r="F62" s="25">
        <f t="shared" si="20"/>
        <v>0</v>
      </c>
      <c r="G62" s="192" t="e">
        <f t="shared" si="21"/>
        <v>#DIV/0!</v>
      </c>
      <c r="H62" s="17">
        <f t="shared" si="22"/>
        <v>0</v>
      </c>
      <c r="I62" s="193" t="e">
        <f t="shared" si="23"/>
        <v>#DIV/0!</v>
      </c>
      <c r="J62" s="1"/>
      <c r="K62" s="1"/>
      <c r="L62" s="1"/>
    </row>
    <row r="63" spans="1:12" ht="13">
      <c r="A63" s="47"/>
      <c r="B63" s="191">
        <v>0</v>
      </c>
      <c r="C63" s="189">
        <f>$C$29</f>
        <v>18491.666666666668</v>
      </c>
      <c r="D63" s="24">
        <f t="shared" si="33"/>
        <v>0</v>
      </c>
      <c r="E63" s="17">
        <f t="shared" si="19"/>
        <v>0</v>
      </c>
      <c r="F63" s="25">
        <f t="shared" si="20"/>
        <v>0</v>
      </c>
      <c r="G63" s="192" t="e">
        <f t="shared" si="21"/>
        <v>#DIV/0!</v>
      </c>
      <c r="H63" s="17">
        <f t="shared" si="22"/>
        <v>0</v>
      </c>
      <c r="I63" s="193" t="e">
        <f t="shared" si="23"/>
        <v>#DIV/0!</v>
      </c>
      <c r="J63" s="1"/>
      <c r="K63" s="1"/>
      <c r="L63" s="1"/>
    </row>
    <row r="64" spans="1:12" ht="13">
      <c r="A64" s="47"/>
      <c r="B64" s="190">
        <v>0</v>
      </c>
      <c r="C64" s="189">
        <f>$C$29</f>
        <v>18491.666666666668</v>
      </c>
      <c r="D64" s="24">
        <f>$G$41</f>
        <v>0</v>
      </c>
      <c r="E64" s="17">
        <f t="shared" si="19"/>
        <v>0</v>
      </c>
      <c r="F64" s="25">
        <f t="shared" si="20"/>
        <v>0</v>
      </c>
      <c r="G64" s="192" t="e">
        <f t="shared" si="21"/>
        <v>#DIV/0!</v>
      </c>
      <c r="H64" s="17">
        <f t="shared" si="22"/>
        <v>0</v>
      </c>
      <c r="I64" s="193" t="e">
        <f t="shared" si="23"/>
        <v>#DIV/0!</v>
      </c>
      <c r="J64" s="1"/>
      <c r="K64" s="1"/>
      <c r="L64" s="1"/>
    </row>
    <row r="65" spans="1:12" ht="13">
      <c r="A65" s="47"/>
      <c r="B65" s="191">
        <v>0</v>
      </c>
      <c r="C65" s="189">
        <f t="shared" ref="C65:C66" si="34">$C$29</f>
        <v>18491.666666666668</v>
      </c>
      <c r="D65" s="24">
        <f t="shared" ref="D65:D67" si="35">$G$41</f>
        <v>0</v>
      </c>
      <c r="E65" s="17">
        <f t="shared" si="19"/>
        <v>0</v>
      </c>
      <c r="F65" s="25">
        <f t="shared" si="20"/>
        <v>0</v>
      </c>
      <c r="G65" s="192" t="e">
        <f t="shared" si="21"/>
        <v>#DIV/0!</v>
      </c>
      <c r="H65" s="17">
        <f t="shared" si="22"/>
        <v>0</v>
      </c>
      <c r="I65" s="193" t="e">
        <f t="shared" si="23"/>
        <v>#DIV/0!</v>
      </c>
      <c r="J65" s="1"/>
      <c r="K65" s="1"/>
      <c r="L65" s="1"/>
    </row>
    <row r="66" spans="1:12" ht="13">
      <c r="A66" s="47"/>
      <c r="B66" s="190">
        <v>0</v>
      </c>
      <c r="C66" s="189">
        <f t="shared" si="34"/>
        <v>18491.666666666668</v>
      </c>
      <c r="D66" s="24">
        <f t="shared" si="35"/>
        <v>0</v>
      </c>
      <c r="E66" s="17">
        <f t="shared" si="19"/>
        <v>0</v>
      </c>
      <c r="F66" s="25">
        <f t="shared" si="20"/>
        <v>0</v>
      </c>
      <c r="G66" s="192" t="e">
        <f t="shared" si="21"/>
        <v>#DIV/0!</v>
      </c>
      <c r="H66" s="17">
        <f t="shared" si="22"/>
        <v>0</v>
      </c>
      <c r="I66" s="193" t="e">
        <f t="shared" si="23"/>
        <v>#DIV/0!</v>
      </c>
      <c r="J66" s="1"/>
      <c r="K66" s="1"/>
      <c r="L66" s="1"/>
    </row>
    <row r="67" spans="1:12" ht="13">
      <c r="A67" s="47"/>
      <c r="B67" s="191">
        <v>0</v>
      </c>
      <c r="C67" s="189">
        <f>$C$29</f>
        <v>18491.666666666668</v>
      </c>
      <c r="D67" s="24">
        <f t="shared" si="35"/>
        <v>0</v>
      </c>
      <c r="E67" s="17">
        <f t="shared" si="19"/>
        <v>0</v>
      </c>
      <c r="F67" s="25">
        <f t="shared" si="20"/>
        <v>0</v>
      </c>
      <c r="G67" s="192" t="e">
        <f t="shared" si="21"/>
        <v>#DIV/0!</v>
      </c>
      <c r="H67" s="17">
        <f t="shared" si="22"/>
        <v>0</v>
      </c>
      <c r="I67" s="193" t="e">
        <f t="shared" si="23"/>
        <v>#DIV/0!</v>
      </c>
      <c r="J67" s="1"/>
      <c r="K67" s="1"/>
      <c r="L67" s="1"/>
    </row>
    <row r="68" spans="1:12" ht="13">
      <c r="A68" s="47"/>
      <c r="B68" s="190">
        <v>0</v>
      </c>
      <c r="C68" s="189">
        <f>$C$29</f>
        <v>18491.666666666668</v>
      </c>
      <c r="D68" s="24">
        <f>$G$41</f>
        <v>0</v>
      </c>
      <c r="E68" s="17">
        <f t="shared" si="19"/>
        <v>0</v>
      </c>
      <c r="F68" s="25">
        <f t="shared" si="20"/>
        <v>0</v>
      </c>
      <c r="G68" s="192" t="e">
        <f t="shared" si="21"/>
        <v>#DIV/0!</v>
      </c>
      <c r="H68" s="17">
        <f t="shared" si="22"/>
        <v>0</v>
      </c>
      <c r="I68" s="193" t="e">
        <f t="shared" si="23"/>
        <v>#DIV/0!</v>
      </c>
      <c r="J68" s="1"/>
      <c r="K68" s="1"/>
      <c r="L68" s="1"/>
    </row>
    <row r="69" spans="1:12" ht="13">
      <c r="A69" s="47"/>
      <c r="B69" s="191">
        <v>0</v>
      </c>
      <c r="C69" s="189">
        <f t="shared" ref="C69:C70" si="36">$C$29</f>
        <v>18491.666666666668</v>
      </c>
      <c r="D69" s="24">
        <f t="shared" ref="D69:D71" si="37">$G$41</f>
        <v>0</v>
      </c>
      <c r="E69" s="17">
        <f t="shared" si="19"/>
        <v>0</v>
      </c>
      <c r="F69" s="25">
        <f t="shared" si="20"/>
        <v>0</v>
      </c>
      <c r="G69" s="192" t="e">
        <f t="shared" si="21"/>
        <v>#DIV/0!</v>
      </c>
      <c r="H69" s="17">
        <f t="shared" si="22"/>
        <v>0</v>
      </c>
      <c r="I69" s="193" t="e">
        <f t="shared" si="23"/>
        <v>#DIV/0!</v>
      </c>
      <c r="J69" s="1"/>
      <c r="K69" s="1"/>
      <c r="L69" s="1"/>
    </row>
    <row r="70" spans="1:12" ht="13">
      <c r="A70" s="47"/>
      <c r="B70" s="190">
        <v>0</v>
      </c>
      <c r="C70" s="189">
        <f t="shared" si="36"/>
        <v>18491.666666666668</v>
      </c>
      <c r="D70" s="24">
        <f t="shared" si="37"/>
        <v>0</v>
      </c>
      <c r="E70" s="17">
        <f t="shared" si="19"/>
        <v>0</v>
      </c>
      <c r="F70" s="25">
        <f t="shared" si="20"/>
        <v>0</v>
      </c>
      <c r="G70" s="192" t="e">
        <f t="shared" si="21"/>
        <v>#DIV/0!</v>
      </c>
      <c r="H70" s="17">
        <f t="shared" si="22"/>
        <v>0</v>
      </c>
      <c r="I70" s="193" t="e">
        <f t="shared" si="23"/>
        <v>#DIV/0!</v>
      </c>
      <c r="J70" s="1"/>
      <c r="K70" s="1"/>
      <c r="L70" s="1"/>
    </row>
    <row r="71" spans="1:12" ht="13">
      <c r="A71" s="47"/>
      <c r="B71" s="191">
        <v>0</v>
      </c>
      <c r="C71" s="189">
        <f>$C$29</f>
        <v>18491.666666666668</v>
      </c>
      <c r="D71" s="24">
        <f t="shared" si="37"/>
        <v>0</v>
      </c>
      <c r="E71" s="17">
        <f t="shared" si="19"/>
        <v>0</v>
      </c>
      <c r="F71" s="25">
        <f t="shared" si="20"/>
        <v>0</v>
      </c>
      <c r="G71" s="192" t="e">
        <f t="shared" si="21"/>
        <v>#DIV/0!</v>
      </c>
      <c r="H71" s="17">
        <f t="shared" si="22"/>
        <v>0</v>
      </c>
      <c r="I71" s="193" t="e">
        <f t="shared" si="23"/>
        <v>#DIV/0!</v>
      </c>
      <c r="J71" s="1"/>
      <c r="K71" s="1"/>
      <c r="L71" s="1"/>
    </row>
    <row r="72" spans="1:12" ht="13">
      <c r="A72" s="47"/>
      <c r="B72" s="190">
        <v>0</v>
      </c>
      <c r="C72" s="189">
        <f>$C$29</f>
        <v>18491.666666666668</v>
      </c>
      <c r="D72" s="24">
        <f>$G$41</f>
        <v>0</v>
      </c>
      <c r="E72" s="17">
        <f t="shared" si="19"/>
        <v>0</v>
      </c>
      <c r="F72" s="25">
        <f t="shared" si="20"/>
        <v>0</v>
      </c>
      <c r="G72" s="192" t="e">
        <f t="shared" si="21"/>
        <v>#DIV/0!</v>
      </c>
      <c r="H72" s="17">
        <f t="shared" si="22"/>
        <v>0</v>
      </c>
      <c r="I72" s="193" t="e">
        <f t="shared" si="23"/>
        <v>#DIV/0!</v>
      </c>
      <c r="J72" s="1"/>
      <c r="K72" s="1"/>
      <c r="L72" s="1"/>
    </row>
    <row r="73" spans="1:12" ht="13">
      <c r="A73" s="47"/>
      <c r="B73" s="191">
        <v>0</v>
      </c>
      <c r="C73" s="189">
        <f t="shared" ref="C73:C74" si="38">$C$29</f>
        <v>18491.666666666668</v>
      </c>
      <c r="D73" s="24">
        <f t="shared" ref="D73:D81" si="39">$G$41</f>
        <v>0</v>
      </c>
      <c r="E73" s="17">
        <f t="shared" si="19"/>
        <v>0</v>
      </c>
      <c r="F73" s="25">
        <f t="shared" si="20"/>
        <v>0</v>
      </c>
      <c r="G73" s="192" t="e">
        <f t="shared" si="21"/>
        <v>#DIV/0!</v>
      </c>
      <c r="H73" s="17">
        <f t="shared" si="22"/>
        <v>0</v>
      </c>
      <c r="I73" s="193" t="e">
        <f t="shared" si="23"/>
        <v>#DIV/0!</v>
      </c>
      <c r="J73" s="1"/>
      <c r="K73" s="1"/>
      <c r="L73" s="1"/>
    </row>
    <row r="74" spans="1:12" ht="13">
      <c r="A74" s="47"/>
      <c r="B74" s="190">
        <v>0</v>
      </c>
      <c r="C74" s="189">
        <f t="shared" si="38"/>
        <v>18491.666666666668</v>
      </c>
      <c r="D74" s="24">
        <f t="shared" si="39"/>
        <v>0</v>
      </c>
      <c r="E74" s="17">
        <f t="shared" si="19"/>
        <v>0</v>
      </c>
      <c r="F74" s="25">
        <f t="shared" si="20"/>
        <v>0</v>
      </c>
      <c r="G74" s="192" t="e">
        <f t="shared" si="21"/>
        <v>#DIV/0!</v>
      </c>
      <c r="H74" s="17">
        <f t="shared" si="22"/>
        <v>0</v>
      </c>
      <c r="I74" s="193" t="e">
        <f t="shared" si="23"/>
        <v>#DIV/0!</v>
      </c>
      <c r="J74" s="1"/>
      <c r="K74" s="1"/>
      <c r="L74" s="1"/>
    </row>
    <row r="75" spans="1:12" ht="13">
      <c r="A75" s="47"/>
      <c r="B75" s="191">
        <v>0</v>
      </c>
      <c r="C75" s="189">
        <f>$C$29</f>
        <v>18491.666666666668</v>
      </c>
      <c r="D75" s="24">
        <f t="shared" si="39"/>
        <v>0</v>
      </c>
      <c r="E75" s="17">
        <f t="shared" si="19"/>
        <v>0</v>
      </c>
      <c r="F75" s="25">
        <f t="shared" si="20"/>
        <v>0</v>
      </c>
      <c r="G75" s="192" t="e">
        <f t="shared" si="21"/>
        <v>#DIV/0!</v>
      </c>
      <c r="H75" s="17">
        <f t="shared" si="22"/>
        <v>0</v>
      </c>
      <c r="I75" s="193" t="e">
        <f t="shared" si="23"/>
        <v>#DIV/0!</v>
      </c>
      <c r="J75" s="1"/>
      <c r="K75" s="1"/>
      <c r="L75" s="1"/>
    </row>
    <row r="76" spans="1:12" ht="13">
      <c r="A76" s="197"/>
      <c r="B76" s="198">
        <v>0</v>
      </c>
      <c r="C76" s="199"/>
      <c r="D76" s="200">
        <f t="shared" si="39"/>
        <v>0</v>
      </c>
      <c r="E76" s="201">
        <f t="shared" ref="E76:E81" si="40">B76*D76</f>
        <v>0</v>
      </c>
      <c r="F76" s="202"/>
      <c r="G76" s="203"/>
      <c r="H76" s="230" t="s">
        <v>113</v>
      </c>
      <c r="I76" s="230"/>
      <c r="J76" s="230"/>
      <c r="K76" s="230"/>
      <c r="L76" s="1"/>
    </row>
    <row r="77" spans="1:12" ht="13">
      <c r="A77" s="197"/>
      <c r="B77" s="204">
        <v>0</v>
      </c>
      <c r="C77" s="199"/>
      <c r="D77" s="200">
        <f t="shared" si="39"/>
        <v>0</v>
      </c>
      <c r="E77" s="201">
        <f t="shared" si="40"/>
        <v>0</v>
      </c>
      <c r="F77" s="202"/>
      <c r="G77" s="203"/>
      <c r="H77" s="230"/>
      <c r="I77" s="230"/>
      <c r="J77" s="230"/>
      <c r="K77" s="230"/>
      <c r="L77" s="1"/>
    </row>
    <row r="78" spans="1:12" ht="13">
      <c r="A78" s="197"/>
      <c r="B78" s="198">
        <v>0</v>
      </c>
      <c r="C78" s="199"/>
      <c r="D78" s="200">
        <f>$G$41</f>
        <v>0</v>
      </c>
      <c r="E78" s="201">
        <f t="shared" si="40"/>
        <v>0</v>
      </c>
      <c r="F78" s="202"/>
      <c r="G78" s="203"/>
      <c r="H78" s="230"/>
      <c r="I78" s="230"/>
      <c r="J78" s="230"/>
      <c r="K78" s="230"/>
      <c r="L78" s="1"/>
    </row>
    <row r="79" spans="1:12" ht="13">
      <c r="A79" s="197"/>
      <c r="B79" s="204">
        <v>0</v>
      </c>
      <c r="C79" s="199"/>
      <c r="D79" s="200">
        <f t="shared" si="39"/>
        <v>0</v>
      </c>
      <c r="E79" s="201">
        <f t="shared" si="40"/>
        <v>0</v>
      </c>
      <c r="F79" s="202"/>
      <c r="G79" s="203"/>
      <c r="H79" s="230"/>
      <c r="I79" s="230"/>
      <c r="J79" s="230"/>
      <c r="K79" s="230"/>
      <c r="L79" s="1"/>
    </row>
    <row r="80" spans="1:12" ht="13">
      <c r="A80" s="197"/>
      <c r="B80" s="198">
        <v>0</v>
      </c>
      <c r="C80" s="199"/>
      <c r="D80" s="200">
        <f t="shared" si="39"/>
        <v>0</v>
      </c>
      <c r="E80" s="201">
        <f t="shared" si="40"/>
        <v>0</v>
      </c>
      <c r="F80" s="202"/>
      <c r="G80" s="203"/>
      <c r="H80" s="230"/>
      <c r="I80" s="230"/>
      <c r="J80" s="230"/>
      <c r="K80" s="230"/>
      <c r="L80" s="1"/>
    </row>
    <row r="81" spans="1:12" ht="13">
      <c r="A81" s="197"/>
      <c r="B81" s="204">
        <v>0</v>
      </c>
      <c r="C81" s="199"/>
      <c r="D81" s="200">
        <f t="shared" si="39"/>
        <v>0</v>
      </c>
      <c r="E81" s="201">
        <f t="shared" si="40"/>
        <v>0</v>
      </c>
      <c r="F81" s="202"/>
      <c r="G81" s="203"/>
      <c r="H81" s="230"/>
      <c r="I81" s="230"/>
      <c r="J81" s="230"/>
      <c r="K81" s="230"/>
      <c r="L81" s="1"/>
    </row>
    <row r="82" spans="1:12" ht="13">
      <c r="A82" s="53"/>
      <c r="B82" s="194">
        <f>SUM(B44:B81)</f>
        <v>0</v>
      </c>
      <c r="C82" s="54"/>
      <c r="D82" s="54"/>
      <c r="E82" s="55"/>
      <c r="F82" s="56"/>
      <c r="G82" s="56"/>
      <c r="H82" s="57"/>
      <c r="I82" s="57"/>
      <c r="J82" s="57"/>
      <c r="K82" s="57"/>
      <c r="L82" s="1"/>
    </row>
    <row r="83" spans="1:12" ht="13.5" thickBot="1">
      <c r="B83" s="28"/>
      <c r="C83" s="29"/>
      <c r="D83" s="29"/>
      <c r="E83" s="30"/>
      <c r="F83" s="31"/>
      <c r="G83" s="31"/>
      <c r="H83" s="1"/>
      <c r="I83" s="1"/>
      <c r="J83" s="1"/>
      <c r="K83" s="1"/>
      <c r="L83" s="1"/>
    </row>
    <row r="84" spans="1:12" ht="16.5" customHeight="1" thickBot="1">
      <c r="A84" s="21" t="s">
        <v>36</v>
      </c>
      <c r="B84" s="21"/>
      <c r="C84" s="21"/>
      <c r="D84" s="21"/>
      <c r="E84" s="21"/>
      <c r="F84" s="22" t="s">
        <v>34</v>
      </c>
      <c r="G84" s="23">
        <f>$G$32/12</f>
        <v>0</v>
      </c>
      <c r="H84" s="5"/>
      <c r="J84" s="5"/>
      <c r="K84" s="1"/>
      <c r="L84" s="1"/>
    </row>
    <row r="85" spans="1:12" ht="13">
      <c r="B85" s="16"/>
      <c r="C85" s="1"/>
      <c r="D85" s="1"/>
      <c r="E85" s="1"/>
      <c r="F85" s="1"/>
      <c r="G85" s="1"/>
      <c r="H85" s="1"/>
      <c r="I85" s="1"/>
      <c r="J85" s="1"/>
      <c r="K85" s="1"/>
      <c r="L85" s="1"/>
    </row>
    <row r="86" spans="1:12" ht="67.5">
      <c r="A86" s="2" t="s">
        <v>46</v>
      </c>
      <c r="B86" s="51" t="s">
        <v>4</v>
      </c>
      <c r="C86" s="46" t="s">
        <v>5</v>
      </c>
      <c r="D86" s="51" t="s">
        <v>35</v>
      </c>
      <c r="E86" s="45" t="s">
        <v>9</v>
      </c>
      <c r="F86" s="45" t="s">
        <v>7</v>
      </c>
      <c r="G86" s="45" t="s">
        <v>8</v>
      </c>
      <c r="H86" s="45" t="s">
        <v>60</v>
      </c>
      <c r="I86" s="45" t="s">
        <v>61</v>
      </c>
      <c r="J86" s="1"/>
      <c r="K86" s="1"/>
      <c r="L86" s="1"/>
    </row>
    <row r="87" spans="1:12" ht="13">
      <c r="A87" s="48"/>
      <c r="B87" s="190">
        <v>0</v>
      </c>
      <c r="C87" s="189">
        <f>$F$28</f>
        <v>15409.722222222224</v>
      </c>
      <c r="D87" s="24">
        <f t="shared" ref="D87:D98" si="41">$G$84</f>
        <v>0</v>
      </c>
      <c r="E87" s="17">
        <f t="shared" ref="E87:E98" si="42">B87*D87</f>
        <v>0</v>
      </c>
      <c r="F87" s="25">
        <f t="shared" ref="F87:F98" si="43">B87*C87</f>
        <v>0</v>
      </c>
      <c r="G87" s="192" t="e">
        <f t="shared" ref="G87:G98" si="44">F87/D87</f>
        <v>#DIV/0!</v>
      </c>
      <c r="H87" s="17">
        <f t="shared" ref="H87:H98" si="45">E87-F87</f>
        <v>0</v>
      </c>
      <c r="I87" s="193" t="e">
        <f t="shared" ref="I87:I98" si="46">H87/D87</f>
        <v>#DIV/0!</v>
      </c>
      <c r="J87" s="1"/>
      <c r="K87" s="1"/>
      <c r="L87" s="1"/>
    </row>
    <row r="88" spans="1:12" ht="13">
      <c r="A88" s="47"/>
      <c r="B88" s="191">
        <v>0</v>
      </c>
      <c r="C88" s="189">
        <f t="shared" ref="C87:C98" si="47">$F$28</f>
        <v>15409.722222222224</v>
      </c>
      <c r="D88" s="24">
        <f t="shared" si="41"/>
        <v>0</v>
      </c>
      <c r="E88" s="17">
        <f t="shared" si="42"/>
        <v>0</v>
      </c>
      <c r="F88" s="25">
        <f t="shared" si="43"/>
        <v>0</v>
      </c>
      <c r="G88" s="192" t="e">
        <f t="shared" si="44"/>
        <v>#DIV/0!</v>
      </c>
      <c r="H88" s="17">
        <f t="shared" si="45"/>
        <v>0</v>
      </c>
      <c r="I88" s="193" t="e">
        <f t="shared" si="46"/>
        <v>#DIV/0!</v>
      </c>
      <c r="J88" s="1"/>
      <c r="K88" s="1"/>
      <c r="L88" s="1"/>
    </row>
    <row r="89" spans="1:12" ht="13">
      <c r="A89" s="47"/>
      <c r="B89" s="190">
        <v>0</v>
      </c>
      <c r="C89" s="189">
        <f t="shared" si="47"/>
        <v>15409.722222222224</v>
      </c>
      <c r="D89" s="24">
        <f t="shared" si="41"/>
        <v>0</v>
      </c>
      <c r="E89" s="17">
        <f t="shared" si="42"/>
        <v>0</v>
      </c>
      <c r="F89" s="25">
        <f t="shared" si="43"/>
        <v>0</v>
      </c>
      <c r="G89" s="192" t="e">
        <f t="shared" si="44"/>
        <v>#DIV/0!</v>
      </c>
      <c r="H89" s="17">
        <f t="shared" si="45"/>
        <v>0</v>
      </c>
      <c r="I89" s="193" t="e">
        <f t="shared" si="46"/>
        <v>#DIV/0!</v>
      </c>
      <c r="J89" s="1"/>
      <c r="K89" s="1"/>
      <c r="L89" s="1"/>
    </row>
    <row r="90" spans="1:12" ht="13">
      <c r="A90" s="47"/>
      <c r="B90" s="191">
        <v>0</v>
      </c>
      <c r="C90" s="189">
        <f t="shared" si="47"/>
        <v>15409.722222222224</v>
      </c>
      <c r="D90" s="24">
        <f t="shared" si="41"/>
        <v>0</v>
      </c>
      <c r="E90" s="17">
        <f t="shared" si="42"/>
        <v>0</v>
      </c>
      <c r="F90" s="25">
        <f t="shared" si="43"/>
        <v>0</v>
      </c>
      <c r="G90" s="192" t="e">
        <f t="shared" si="44"/>
        <v>#DIV/0!</v>
      </c>
      <c r="H90" s="17">
        <f t="shared" si="45"/>
        <v>0</v>
      </c>
      <c r="I90" s="193" t="e">
        <f t="shared" si="46"/>
        <v>#DIV/0!</v>
      </c>
      <c r="J90" s="1"/>
      <c r="K90" s="1"/>
      <c r="L90" s="1"/>
    </row>
    <row r="91" spans="1:12" ht="13">
      <c r="A91" s="47"/>
      <c r="B91" s="190">
        <v>0</v>
      </c>
      <c r="C91" s="189">
        <f t="shared" si="47"/>
        <v>15409.722222222224</v>
      </c>
      <c r="D91" s="24">
        <f t="shared" si="41"/>
        <v>0</v>
      </c>
      <c r="E91" s="17">
        <f t="shared" si="42"/>
        <v>0</v>
      </c>
      <c r="F91" s="25">
        <f t="shared" si="43"/>
        <v>0</v>
      </c>
      <c r="G91" s="192" t="e">
        <f t="shared" si="44"/>
        <v>#DIV/0!</v>
      </c>
      <c r="H91" s="17">
        <f t="shared" si="45"/>
        <v>0</v>
      </c>
      <c r="I91" s="193" t="e">
        <f t="shared" si="46"/>
        <v>#DIV/0!</v>
      </c>
      <c r="J91" s="1"/>
      <c r="K91" s="1"/>
      <c r="L91" s="1"/>
    </row>
    <row r="92" spans="1:12" ht="13">
      <c r="A92" s="47"/>
      <c r="B92" s="191">
        <v>0</v>
      </c>
      <c r="C92" s="189">
        <f t="shared" si="47"/>
        <v>15409.722222222224</v>
      </c>
      <c r="D92" s="24">
        <f t="shared" si="41"/>
        <v>0</v>
      </c>
      <c r="E92" s="17">
        <f t="shared" si="42"/>
        <v>0</v>
      </c>
      <c r="F92" s="25">
        <f t="shared" si="43"/>
        <v>0</v>
      </c>
      <c r="G92" s="192" t="e">
        <f t="shared" si="44"/>
        <v>#DIV/0!</v>
      </c>
      <c r="H92" s="17">
        <f t="shared" si="45"/>
        <v>0</v>
      </c>
      <c r="I92" s="193" t="e">
        <f t="shared" si="46"/>
        <v>#DIV/0!</v>
      </c>
      <c r="J92" s="1"/>
      <c r="K92" s="1"/>
      <c r="L92" s="1"/>
    </row>
    <row r="93" spans="1:12" ht="13">
      <c r="A93" s="47"/>
      <c r="B93" s="190">
        <v>0</v>
      </c>
      <c r="C93" s="189">
        <f t="shared" si="47"/>
        <v>15409.722222222224</v>
      </c>
      <c r="D93" s="24">
        <f t="shared" si="41"/>
        <v>0</v>
      </c>
      <c r="E93" s="17">
        <f t="shared" si="42"/>
        <v>0</v>
      </c>
      <c r="F93" s="25">
        <f t="shared" si="43"/>
        <v>0</v>
      </c>
      <c r="G93" s="192" t="e">
        <f t="shared" si="44"/>
        <v>#DIV/0!</v>
      </c>
      <c r="H93" s="17">
        <f t="shared" si="45"/>
        <v>0</v>
      </c>
      <c r="I93" s="193" t="e">
        <f t="shared" si="46"/>
        <v>#DIV/0!</v>
      </c>
      <c r="J93" s="1"/>
      <c r="K93" s="1"/>
      <c r="L93" s="1"/>
    </row>
    <row r="94" spans="1:12" ht="13">
      <c r="A94" s="47"/>
      <c r="B94" s="191">
        <v>0</v>
      </c>
      <c r="C94" s="189">
        <f t="shared" si="47"/>
        <v>15409.722222222224</v>
      </c>
      <c r="D94" s="24">
        <f t="shared" si="41"/>
        <v>0</v>
      </c>
      <c r="E94" s="17">
        <f t="shared" si="42"/>
        <v>0</v>
      </c>
      <c r="F94" s="25">
        <f t="shared" si="43"/>
        <v>0</v>
      </c>
      <c r="G94" s="192" t="e">
        <f t="shared" si="44"/>
        <v>#DIV/0!</v>
      </c>
      <c r="H94" s="17">
        <f t="shared" si="45"/>
        <v>0</v>
      </c>
      <c r="I94" s="193" t="e">
        <f t="shared" si="46"/>
        <v>#DIV/0!</v>
      </c>
      <c r="J94" s="1"/>
      <c r="K94" s="1"/>
      <c r="L94" s="1"/>
    </row>
    <row r="95" spans="1:12" ht="13">
      <c r="A95" s="47"/>
      <c r="B95" s="190">
        <v>0</v>
      </c>
      <c r="C95" s="189">
        <f t="shared" si="47"/>
        <v>15409.722222222224</v>
      </c>
      <c r="D95" s="24">
        <f t="shared" si="41"/>
        <v>0</v>
      </c>
      <c r="E95" s="17">
        <f t="shared" si="42"/>
        <v>0</v>
      </c>
      <c r="F95" s="25">
        <f t="shared" si="43"/>
        <v>0</v>
      </c>
      <c r="G95" s="192" t="e">
        <f t="shared" si="44"/>
        <v>#DIV/0!</v>
      </c>
      <c r="H95" s="17">
        <f t="shared" si="45"/>
        <v>0</v>
      </c>
      <c r="I95" s="193" t="e">
        <f t="shared" si="46"/>
        <v>#DIV/0!</v>
      </c>
      <c r="J95" s="1"/>
      <c r="K95" s="1"/>
      <c r="L95" s="1"/>
    </row>
    <row r="96" spans="1:12" ht="13">
      <c r="A96" s="47"/>
      <c r="B96" s="191">
        <v>0</v>
      </c>
      <c r="C96" s="189">
        <f t="shared" si="47"/>
        <v>15409.722222222224</v>
      </c>
      <c r="D96" s="24">
        <f t="shared" si="41"/>
        <v>0</v>
      </c>
      <c r="E96" s="17">
        <f t="shared" si="42"/>
        <v>0</v>
      </c>
      <c r="F96" s="25">
        <f t="shared" si="43"/>
        <v>0</v>
      </c>
      <c r="G96" s="192" t="e">
        <f t="shared" si="44"/>
        <v>#DIV/0!</v>
      </c>
      <c r="H96" s="17">
        <f t="shared" si="45"/>
        <v>0</v>
      </c>
      <c r="I96" s="193" t="e">
        <f t="shared" si="46"/>
        <v>#DIV/0!</v>
      </c>
      <c r="J96" s="1"/>
      <c r="K96" s="1"/>
      <c r="L96" s="1"/>
    </row>
    <row r="97" spans="1:12" ht="13">
      <c r="A97" s="47"/>
      <c r="B97" s="190">
        <v>0</v>
      </c>
      <c r="C97" s="189">
        <f t="shared" si="47"/>
        <v>15409.722222222224</v>
      </c>
      <c r="D97" s="24">
        <f t="shared" si="41"/>
        <v>0</v>
      </c>
      <c r="E97" s="17">
        <f t="shared" si="42"/>
        <v>0</v>
      </c>
      <c r="F97" s="25">
        <f t="shared" si="43"/>
        <v>0</v>
      </c>
      <c r="G97" s="192" t="e">
        <f t="shared" si="44"/>
        <v>#DIV/0!</v>
      </c>
      <c r="H97" s="17">
        <f t="shared" si="45"/>
        <v>0</v>
      </c>
      <c r="I97" s="193" t="e">
        <f t="shared" si="46"/>
        <v>#DIV/0!</v>
      </c>
      <c r="J97" s="1"/>
      <c r="K97" s="1"/>
      <c r="L97" s="1"/>
    </row>
    <row r="98" spans="1:12" ht="13">
      <c r="A98" s="47"/>
      <c r="B98" s="191">
        <v>0</v>
      </c>
      <c r="C98" s="189">
        <f t="shared" si="47"/>
        <v>15409.722222222224</v>
      </c>
      <c r="D98" s="24">
        <f t="shared" si="41"/>
        <v>0</v>
      </c>
      <c r="E98" s="17">
        <f t="shared" si="42"/>
        <v>0</v>
      </c>
      <c r="F98" s="25">
        <f t="shared" si="43"/>
        <v>0</v>
      </c>
      <c r="G98" s="192" t="e">
        <f t="shared" si="44"/>
        <v>#DIV/0!</v>
      </c>
      <c r="H98" s="17">
        <f t="shared" si="45"/>
        <v>0</v>
      </c>
      <c r="I98" s="193" t="e">
        <f t="shared" si="46"/>
        <v>#DIV/0!</v>
      </c>
      <c r="J98" s="1"/>
      <c r="K98" s="1"/>
      <c r="L98" s="1"/>
    </row>
    <row r="99" spans="1:12" ht="13">
      <c r="A99" s="47"/>
      <c r="B99" s="190">
        <v>0</v>
      </c>
      <c r="C99" s="189">
        <f>$F$28</f>
        <v>15409.722222222224</v>
      </c>
      <c r="D99" s="24">
        <f>$G$84</f>
        <v>0</v>
      </c>
      <c r="E99" s="17">
        <f>B99*D99</f>
        <v>0</v>
      </c>
      <c r="F99" s="25">
        <f>B99*C99</f>
        <v>0</v>
      </c>
      <c r="G99" s="192" t="e">
        <f>F99/D99</f>
        <v>#DIV/0!</v>
      </c>
      <c r="H99" s="17">
        <f>E99-F99</f>
        <v>0</v>
      </c>
      <c r="I99" s="193" t="e">
        <f>H99/D99</f>
        <v>#DIV/0!</v>
      </c>
      <c r="J99" s="1"/>
      <c r="K99" s="1"/>
      <c r="L99" s="1"/>
    </row>
    <row r="100" spans="1:12" ht="13">
      <c r="A100" s="47"/>
      <c r="B100" s="191">
        <v>0</v>
      </c>
      <c r="C100" s="189">
        <f t="shared" ref="C100:C118" si="48">$F$28</f>
        <v>15409.722222222224</v>
      </c>
      <c r="D100" s="24">
        <f t="shared" ref="D100:D124" si="49">$G$84</f>
        <v>0</v>
      </c>
      <c r="E100" s="17">
        <f>B100*D100</f>
        <v>0</v>
      </c>
      <c r="F100" s="25">
        <f>B100*C100</f>
        <v>0</v>
      </c>
      <c r="G100" s="192" t="e">
        <f>F100/D100</f>
        <v>#DIV/0!</v>
      </c>
      <c r="H100" s="17">
        <f>E100-F100</f>
        <v>0</v>
      </c>
      <c r="I100" s="193" t="e">
        <f>H100/D100</f>
        <v>#DIV/0!</v>
      </c>
      <c r="J100" s="1"/>
      <c r="K100" s="1"/>
      <c r="L100" s="1"/>
    </row>
    <row r="101" spans="1:12" ht="13">
      <c r="A101" s="47"/>
      <c r="B101" s="190">
        <v>0</v>
      </c>
      <c r="C101" s="189">
        <f t="shared" si="48"/>
        <v>15409.722222222224</v>
      </c>
      <c r="D101" s="24">
        <f t="shared" si="49"/>
        <v>0</v>
      </c>
      <c r="E101" s="17">
        <f>B101*D101</f>
        <v>0</v>
      </c>
      <c r="F101" s="25">
        <f>B101*C101</f>
        <v>0</v>
      </c>
      <c r="G101" s="192" t="e">
        <f>F101/D101</f>
        <v>#DIV/0!</v>
      </c>
      <c r="H101" s="17">
        <f>E101-F101</f>
        <v>0</v>
      </c>
      <c r="I101" s="193" t="e">
        <f>H101/D101</f>
        <v>#DIV/0!</v>
      </c>
      <c r="J101" s="1"/>
      <c r="K101" s="1"/>
      <c r="L101" s="1"/>
    </row>
    <row r="102" spans="1:12" ht="13">
      <c r="A102" s="47"/>
      <c r="B102" s="191">
        <v>0</v>
      </c>
      <c r="C102" s="189">
        <f t="shared" si="48"/>
        <v>15409.722222222224</v>
      </c>
      <c r="D102" s="24">
        <f t="shared" si="49"/>
        <v>0</v>
      </c>
      <c r="E102" s="17">
        <f>B102*D102</f>
        <v>0</v>
      </c>
      <c r="F102" s="25">
        <f>B102*C102</f>
        <v>0</v>
      </c>
      <c r="G102" s="192" t="e">
        <f>F102/D102</f>
        <v>#DIV/0!</v>
      </c>
      <c r="H102" s="17">
        <f>E102-F102</f>
        <v>0</v>
      </c>
      <c r="I102" s="193" t="e">
        <f>H102/D102</f>
        <v>#DIV/0!</v>
      </c>
      <c r="J102" s="1"/>
      <c r="K102" s="1"/>
      <c r="L102" s="1"/>
    </row>
    <row r="103" spans="1:12" ht="13">
      <c r="A103" s="47"/>
      <c r="B103" s="190">
        <v>0</v>
      </c>
      <c r="C103" s="189">
        <f t="shared" si="48"/>
        <v>15409.722222222224</v>
      </c>
      <c r="D103" s="24">
        <f t="shared" si="49"/>
        <v>0</v>
      </c>
      <c r="E103" s="17">
        <f t="shared" ref="E103:E114" si="50">B103*D103</f>
        <v>0</v>
      </c>
      <c r="F103" s="25">
        <f t="shared" ref="F103:F114" si="51">B103*C103</f>
        <v>0</v>
      </c>
      <c r="G103" s="192" t="e">
        <f t="shared" ref="G103:G114" si="52">F103/D103</f>
        <v>#DIV/0!</v>
      </c>
      <c r="H103" s="17">
        <f t="shared" ref="H103:H114" si="53">E103-F103</f>
        <v>0</v>
      </c>
      <c r="I103" s="193" t="e">
        <f t="shared" ref="I103:I114" si="54">H103/D103</f>
        <v>#DIV/0!</v>
      </c>
      <c r="J103" s="1"/>
      <c r="K103" s="1"/>
      <c r="L103" s="1"/>
    </row>
    <row r="104" spans="1:12" ht="13">
      <c r="A104" s="47"/>
      <c r="B104" s="191">
        <v>0</v>
      </c>
      <c r="C104" s="189">
        <f t="shared" si="48"/>
        <v>15409.722222222224</v>
      </c>
      <c r="D104" s="24">
        <f t="shared" si="49"/>
        <v>0</v>
      </c>
      <c r="E104" s="17">
        <f t="shared" si="50"/>
        <v>0</v>
      </c>
      <c r="F104" s="25">
        <f t="shared" si="51"/>
        <v>0</v>
      </c>
      <c r="G104" s="192" t="e">
        <f t="shared" si="52"/>
        <v>#DIV/0!</v>
      </c>
      <c r="H104" s="17">
        <f t="shared" si="53"/>
        <v>0</v>
      </c>
      <c r="I104" s="193" t="e">
        <f t="shared" si="54"/>
        <v>#DIV/0!</v>
      </c>
      <c r="J104" s="1"/>
      <c r="K104" s="1"/>
      <c r="L104" s="1"/>
    </row>
    <row r="105" spans="1:12" ht="16.5" customHeight="1">
      <c r="A105" s="47"/>
      <c r="B105" s="190">
        <v>0</v>
      </c>
      <c r="C105" s="189">
        <f t="shared" si="48"/>
        <v>15409.722222222224</v>
      </c>
      <c r="D105" s="24">
        <f t="shared" si="49"/>
        <v>0</v>
      </c>
      <c r="E105" s="17">
        <f t="shared" si="50"/>
        <v>0</v>
      </c>
      <c r="F105" s="25">
        <f t="shared" si="51"/>
        <v>0</v>
      </c>
      <c r="G105" s="192" t="e">
        <f t="shared" si="52"/>
        <v>#DIV/0!</v>
      </c>
      <c r="H105" s="17">
        <f t="shared" si="53"/>
        <v>0</v>
      </c>
      <c r="I105" s="193" t="e">
        <f t="shared" si="54"/>
        <v>#DIV/0!</v>
      </c>
      <c r="J105" s="1"/>
      <c r="K105" s="1"/>
      <c r="L105" s="1"/>
    </row>
    <row r="106" spans="1:12" ht="13">
      <c r="A106" s="47"/>
      <c r="B106" s="191">
        <v>0</v>
      </c>
      <c r="C106" s="189">
        <f t="shared" si="48"/>
        <v>15409.722222222224</v>
      </c>
      <c r="D106" s="24">
        <f t="shared" si="49"/>
        <v>0</v>
      </c>
      <c r="E106" s="17">
        <f t="shared" si="50"/>
        <v>0</v>
      </c>
      <c r="F106" s="25">
        <f t="shared" si="51"/>
        <v>0</v>
      </c>
      <c r="G106" s="192" t="e">
        <f t="shared" si="52"/>
        <v>#DIV/0!</v>
      </c>
      <c r="H106" s="17">
        <f t="shared" si="53"/>
        <v>0</v>
      </c>
      <c r="I106" s="193" t="e">
        <f t="shared" si="54"/>
        <v>#DIV/0!</v>
      </c>
      <c r="J106" s="1"/>
      <c r="K106" s="1"/>
      <c r="L106" s="1"/>
    </row>
    <row r="107" spans="1:12" ht="13">
      <c r="A107" s="47"/>
      <c r="B107" s="190">
        <v>0</v>
      </c>
      <c r="C107" s="189">
        <f t="shared" si="48"/>
        <v>15409.722222222224</v>
      </c>
      <c r="D107" s="24">
        <f t="shared" si="49"/>
        <v>0</v>
      </c>
      <c r="E107" s="17">
        <f t="shared" si="50"/>
        <v>0</v>
      </c>
      <c r="F107" s="25">
        <f t="shared" si="51"/>
        <v>0</v>
      </c>
      <c r="G107" s="192" t="e">
        <f t="shared" si="52"/>
        <v>#DIV/0!</v>
      </c>
      <c r="H107" s="17">
        <f t="shared" si="53"/>
        <v>0</v>
      </c>
      <c r="I107" s="193" t="e">
        <f t="shared" si="54"/>
        <v>#DIV/0!</v>
      </c>
      <c r="J107" s="1"/>
      <c r="K107" s="1"/>
      <c r="L107" s="1"/>
    </row>
    <row r="108" spans="1:12" ht="13">
      <c r="A108" s="47"/>
      <c r="B108" s="191">
        <v>0</v>
      </c>
      <c r="C108" s="189">
        <f t="shared" si="48"/>
        <v>15409.722222222224</v>
      </c>
      <c r="D108" s="24">
        <f t="shared" si="49"/>
        <v>0</v>
      </c>
      <c r="E108" s="17">
        <f t="shared" si="50"/>
        <v>0</v>
      </c>
      <c r="F108" s="25">
        <f t="shared" si="51"/>
        <v>0</v>
      </c>
      <c r="G108" s="192" t="e">
        <f t="shared" si="52"/>
        <v>#DIV/0!</v>
      </c>
      <c r="H108" s="17">
        <f t="shared" si="53"/>
        <v>0</v>
      </c>
      <c r="I108" s="193" t="e">
        <f t="shared" si="54"/>
        <v>#DIV/0!</v>
      </c>
      <c r="J108" s="1"/>
      <c r="K108" s="1"/>
      <c r="L108" s="1"/>
    </row>
    <row r="109" spans="1:12" ht="13">
      <c r="A109" s="47"/>
      <c r="B109" s="190">
        <v>0</v>
      </c>
      <c r="C109" s="189">
        <f t="shared" si="48"/>
        <v>15409.722222222224</v>
      </c>
      <c r="D109" s="24">
        <f t="shared" si="49"/>
        <v>0</v>
      </c>
      <c r="E109" s="17">
        <f t="shared" si="50"/>
        <v>0</v>
      </c>
      <c r="F109" s="25">
        <f t="shared" si="51"/>
        <v>0</v>
      </c>
      <c r="G109" s="192" t="e">
        <f t="shared" si="52"/>
        <v>#DIV/0!</v>
      </c>
      <c r="H109" s="17">
        <f t="shared" si="53"/>
        <v>0</v>
      </c>
      <c r="I109" s="193" t="e">
        <f t="shared" si="54"/>
        <v>#DIV/0!</v>
      </c>
      <c r="J109" s="1"/>
      <c r="K109" s="1"/>
      <c r="L109" s="1"/>
    </row>
    <row r="110" spans="1:12" ht="13">
      <c r="A110" s="47"/>
      <c r="B110" s="191">
        <v>0</v>
      </c>
      <c r="C110" s="189">
        <f t="shared" si="48"/>
        <v>15409.722222222224</v>
      </c>
      <c r="D110" s="24">
        <f t="shared" si="49"/>
        <v>0</v>
      </c>
      <c r="E110" s="17">
        <f t="shared" si="50"/>
        <v>0</v>
      </c>
      <c r="F110" s="25">
        <f t="shared" si="51"/>
        <v>0</v>
      </c>
      <c r="G110" s="192" t="e">
        <f t="shared" si="52"/>
        <v>#DIV/0!</v>
      </c>
      <c r="H110" s="17">
        <f t="shared" si="53"/>
        <v>0</v>
      </c>
      <c r="I110" s="193" t="e">
        <f t="shared" si="54"/>
        <v>#DIV/0!</v>
      </c>
      <c r="J110" s="1"/>
      <c r="K110" s="1"/>
      <c r="L110" s="1"/>
    </row>
    <row r="111" spans="1:12" ht="13">
      <c r="A111" s="47"/>
      <c r="B111" s="190">
        <v>0</v>
      </c>
      <c r="C111" s="189">
        <f t="shared" si="48"/>
        <v>15409.722222222224</v>
      </c>
      <c r="D111" s="24">
        <f t="shared" si="49"/>
        <v>0</v>
      </c>
      <c r="E111" s="17">
        <f t="shared" si="50"/>
        <v>0</v>
      </c>
      <c r="F111" s="25">
        <f t="shared" si="51"/>
        <v>0</v>
      </c>
      <c r="G111" s="192" t="e">
        <f t="shared" si="52"/>
        <v>#DIV/0!</v>
      </c>
      <c r="H111" s="17">
        <f t="shared" si="53"/>
        <v>0</v>
      </c>
      <c r="I111" s="193" t="e">
        <f t="shared" si="54"/>
        <v>#DIV/0!</v>
      </c>
      <c r="J111" s="1"/>
      <c r="K111" s="1"/>
      <c r="L111" s="1"/>
    </row>
    <row r="112" spans="1:12" ht="13">
      <c r="A112" s="47"/>
      <c r="B112" s="191">
        <v>0</v>
      </c>
      <c r="C112" s="189">
        <f t="shared" si="48"/>
        <v>15409.722222222224</v>
      </c>
      <c r="D112" s="24">
        <f t="shared" si="49"/>
        <v>0</v>
      </c>
      <c r="E112" s="17">
        <f t="shared" si="50"/>
        <v>0</v>
      </c>
      <c r="F112" s="25">
        <f t="shared" si="51"/>
        <v>0</v>
      </c>
      <c r="G112" s="192" t="e">
        <f t="shared" si="52"/>
        <v>#DIV/0!</v>
      </c>
      <c r="H112" s="17">
        <f t="shared" si="53"/>
        <v>0</v>
      </c>
      <c r="I112" s="193" t="e">
        <f t="shared" si="54"/>
        <v>#DIV/0!</v>
      </c>
      <c r="J112" s="1"/>
      <c r="K112" s="1"/>
      <c r="L112" s="1"/>
    </row>
    <row r="113" spans="1:12" ht="16.5" customHeight="1">
      <c r="A113" s="47"/>
      <c r="B113" s="190">
        <v>0</v>
      </c>
      <c r="C113" s="189">
        <f t="shared" si="48"/>
        <v>15409.722222222224</v>
      </c>
      <c r="D113" s="24">
        <f t="shared" si="49"/>
        <v>0</v>
      </c>
      <c r="E113" s="17">
        <f t="shared" si="50"/>
        <v>0</v>
      </c>
      <c r="F113" s="25">
        <f t="shared" si="51"/>
        <v>0</v>
      </c>
      <c r="G113" s="192" t="e">
        <f t="shared" si="52"/>
        <v>#DIV/0!</v>
      </c>
      <c r="H113" s="17">
        <f t="shared" si="53"/>
        <v>0</v>
      </c>
      <c r="I113" s="193" t="e">
        <f t="shared" si="54"/>
        <v>#DIV/0!</v>
      </c>
      <c r="J113" s="1"/>
      <c r="K113" s="1"/>
      <c r="L113" s="1"/>
    </row>
    <row r="114" spans="1:12" ht="13">
      <c r="A114" s="47"/>
      <c r="B114" s="191">
        <v>0</v>
      </c>
      <c r="C114" s="189">
        <f t="shared" si="48"/>
        <v>15409.722222222224</v>
      </c>
      <c r="D114" s="24">
        <f t="shared" si="49"/>
        <v>0</v>
      </c>
      <c r="E114" s="17">
        <f t="shared" si="50"/>
        <v>0</v>
      </c>
      <c r="F114" s="25">
        <f t="shared" si="51"/>
        <v>0</v>
      </c>
      <c r="G114" s="192" t="e">
        <f t="shared" si="52"/>
        <v>#DIV/0!</v>
      </c>
      <c r="H114" s="17">
        <f t="shared" si="53"/>
        <v>0</v>
      </c>
      <c r="I114" s="193" t="e">
        <f t="shared" si="54"/>
        <v>#DIV/0!</v>
      </c>
      <c r="J114" s="1"/>
      <c r="K114" s="1"/>
      <c r="L114" s="1"/>
    </row>
    <row r="115" spans="1:12" ht="13">
      <c r="A115" s="47"/>
      <c r="B115" s="190">
        <v>0</v>
      </c>
      <c r="C115" s="189">
        <f>$F$28</f>
        <v>15409.722222222224</v>
      </c>
      <c r="D115" s="24">
        <f>$G$84</f>
        <v>0</v>
      </c>
      <c r="E115" s="17">
        <f>B115*D115</f>
        <v>0</v>
      </c>
      <c r="F115" s="25">
        <f>B115*C115</f>
        <v>0</v>
      </c>
      <c r="G115" s="192" t="e">
        <f>F115/D115</f>
        <v>#DIV/0!</v>
      </c>
      <c r="H115" s="17">
        <f>E115-F115</f>
        <v>0</v>
      </c>
      <c r="I115" s="193" t="e">
        <f>H115/D115</f>
        <v>#DIV/0!</v>
      </c>
      <c r="J115" s="1"/>
      <c r="K115" s="1"/>
      <c r="L115" s="1"/>
    </row>
    <row r="116" spans="1:12" ht="13">
      <c r="A116" s="47"/>
      <c r="B116" s="191">
        <v>0</v>
      </c>
      <c r="C116" s="189">
        <f t="shared" si="48"/>
        <v>15409.722222222224</v>
      </c>
      <c r="D116" s="24">
        <f t="shared" si="49"/>
        <v>0</v>
      </c>
      <c r="E116" s="17">
        <f>B116*D116</f>
        <v>0</v>
      </c>
      <c r="F116" s="25">
        <f>B116*C116</f>
        <v>0</v>
      </c>
      <c r="G116" s="192" t="e">
        <f>F116/D116</f>
        <v>#DIV/0!</v>
      </c>
      <c r="H116" s="17">
        <f>E116-F116</f>
        <v>0</v>
      </c>
      <c r="I116" s="193" t="e">
        <f>H116/D116</f>
        <v>#DIV/0!</v>
      </c>
      <c r="J116" s="1"/>
      <c r="K116" s="1"/>
      <c r="L116" s="1"/>
    </row>
    <row r="117" spans="1:12" ht="13">
      <c r="A117" s="47"/>
      <c r="B117" s="190">
        <v>0</v>
      </c>
      <c r="C117" s="189">
        <f t="shared" si="48"/>
        <v>15409.722222222224</v>
      </c>
      <c r="D117" s="24">
        <f t="shared" si="49"/>
        <v>0</v>
      </c>
      <c r="E117" s="17">
        <f>B117*D117</f>
        <v>0</v>
      </c>
      <c r="F117" s="25">
        <f>B117*C117</f>
        <v>0</v>
      </c>
      <c r="G117" s="192" t="e">
        <f>F117/D117</f>
        <v>#DIV/0!</v>
      </c>
      <c r="H117" s="17">
        <f>E117-F117</f>
        <v>0</v>
      </c>
      <c r="I117" s="193" t="e">
        <f>H117/D117</f>
        <v>#DIV/0!</v>
      </c>
      <c r="J117" s="1"/>
      <c r="K117" s="1"/>
      <c r="L117" s="1"/>
    </row>
    <row r="118" spans="1:12" ht="13">
      <c r="A118" s="47"/>
      <c r="B118" s="191">
        <v>0</v>
      </c>
      <c r="C118" s="189">
        <f t="shared" si="48"/>
        <v>15409.722222222224</v>
      </c>
      <c r="D118" s="24">
        <f t="shared" si="49"/>
        <v>0</v>
      </c>
      <c r="E118" s="17">
        <f>B118*D118</f>
        <v>0</v>
      </c>
      <c r="F118" s="25">
        <f>B118*C118</f>
        <v>0</v>
      </c>
      <c r="G118" s="192" t="e">
        <f>F118/D118</f>
        <v>#DIV/0!</v>
      </c>
      <c r="H118" s="17">
        <f>E118-F118</f>
        <v>0</v>
      </c>
      <c r="I118" s="193" t="e">
        <f>H118/D118</f>
        <v>#DIV/0!</v>
      </c>
      <c r="J118" s="1"/>
      <c r="K118" s="1"/>
      <c r="L118" s="1"/>
    </row>
    <row r="119" spans="1:12" ht="13">
      <c r="A119" s="197"/>
      <c r="B119" s="198">
        <v>0</v>
      </c>
      <c r="C119" s="199"/>
      <c r="D119" s="200">
        <f t="shared" si="49"/>
        <v>0</v>
      </c>
      <c r="E119" s="201">
        <f t="shared" ref="E119:E124" si="55">B119*D119</f>
        <v>0</v>
      </c>
      <c r="F119" s="202"/>
      <c r="G119" s="203"/>
      <c r="H119" s="230" t="s">
        <v>113</v>
      </c>
      <c r="I119" s="230"/>
      <c r="J119" s="230"/>
      <c r="K119" s="230"/>
      <c r="L119" s="1"/>
    </row>
    <row r="120" spans="1:12" ht="13">
      <c r="A120" s="197"/>
      <c r="B120" s="204">
        <v>0</v>
      </c>
      <c r="C120" s="199"/>
      <c r="D120" s="200">
        <f t="shared" si="49"/>
        <v>0</v>
      </c>
      <c r="E120" s="201">
        <f t="shared" si="55"/>
        <v>0</v>
      </c>
      <c r="F120" s="202"/>
      <c r="G120" s="203"/>
      <c r="H120" s="230"/>
      <c r="I120" s="230"/>
      <c r="J120" s="230"/>
      <c r="K120" s="230"/>
      <c r="L120" s="1"/>
    </row>
    <row r="121" spans="1:12" ht="13">
      <c r="A121" s="197"/>
      <c r="B121" s="198">
        <v>0</v>
      </c>
      <c r="C121" s="199"/>
      <c r="D121" s="200">
        <f t="shared" si="49"/>
        <v>0</v>
      </c>
      <c r="E121" s="201">
        <f t="shared" si="55"/>
        <v>0</v>
      </c>
      <c r="F121" s="202"/>
      <c r="G121" s="203"/>
      <c r="H121" s="230"/>
      <c r="I121" s="230"/>
      <c r="J121" s="230"/>
      <c r="K121" s="230"/>
      <c r="L121" s="1"/>
    </row>
    <row r="122" spans="1:12" ht="13">
      <c r="A122" s="197"/>
      <c r="B122" s="204">
        <v>0</v>
      </c>
      <c r="C122" s="199"/>
      <c r="D122" s="200">
        <f t="shared" si="49"/>
        <v>0</v>
      </c>
      <c r="E122" s="201">
        <f t="shared" si="55"/>
        <v>0</v>
      </c>
      <c r="F122" s="202"/>
      <c r="G122" s="203"/>
      <c r="H122" s="230"/>
      <c r="I122" s="230"/>
      <c r="J122" s="230"/>
      <c r="K122" s="230"/>
      <c r="L122" s="1"/>
    </row>
    <row r="123" spans="1:12" ht="13">
      <c r="A123" s="197"/>
      <c r="B123" s="198">
        <v>0</v>
      </c>
      <c r="C123" s="199"/>
      <c r="D123" s="200">
        <f t="shared" si="49"/>
        <v>0</v>
      </c>
      <c r="E123" s="201">
        <f t="shared" si="55"/>
        <v>0</v>
      </c>
      <c r="F123" s="202"/>
      <c r="G123" s="203"/>
      <c r="H123" s="230"/>
      <c r="I123" s="230"/>
      <c r="J123" s="230"/>
      <c r="K123" s="230"/>
      <c r="L123" s="1"/>
    </row>
    <row r="124" spans="1:12" ht="13">
      <c r="A124" s="197"/>
      <c r="B124" s="204">
        <v>0</v>
      </c>
      <c r="C124" s="199"/>
      <c r="D124" s="200">
        <f t="shared" si="49"/>
        <v>0</v>
      </c>
      <c r="E124" s="201">
        <f t="shared" si="55"/>
        <v>0</v>
      </c>
      <c r="F124" s="202"/>
      <c r="G124" s="203"/>
      <c r="H124" s="230"/>
      <c r="I124" s="230"/>
      <c r="J124" s="230"/>
      <c r="K124" s="230"/>
      <c r="L124" s="1"/>
    </row>
    <row r="125" spans="1:12" ht="13">
      <c r="A125" s="53"/>
      <c r="B125" s="195">
        <f>SUM(B87:B124)</f>
        <v>0</v>
      </c>
      <c r="C125" s="57"/>
      <c r="D125" s="57"/>
      <c r="E125" s="57"/>
      <c r="F125" s="57"/>
      <c r="G125" s="57"/>
      <c r="H125" s="57"/>
      <c r="I125" s="57"/>
      <c r="J125" s="57"/>
      <c r="K125" s="57"/>
      <c r="L125" s="1"/>
    </row>
    <row r="126" spans="1:12" ht="13.5" thickBot="1">
      <c r="B126" s="1"/>
      <c r="C126" s="1"/>
      <c r="D126" s="1"/>
      <c r="E126" s="1"/>
      <c r="F126" s="1"/>
      <c r="G126" s="1"/>
      <c r="H126" s="1"/>
      <c r="I126" s="1"/>
      <c r="J126" s="1"/>
      <c r="K126" s="1"/>
      <c r="L126" s="1"/>
    </row>
    <row r="127" spans="1:12" ht="13.5" thickBot="1">
      <c r="A127" s="21" t="s">
        <v>37</v>
      </c>
      <c r="B127" s="21"/>
      <c r="C127" s="21"/>
      <c r="D127" s="21"/>
      <c r="E127" s="21"/>
      <c r="F127" s="22" t="s">
        <v>34</v>
      </c>
      <c r="G127" s="23">
        <f>$G$32/12</f>
        <v>0</v>
      </c>
      <c r="I127" s="1"/>
      <c r="J127" s="1"/>
      <c r="K127" s="1"/>
      <c r="L127" s="1"/>
    </row>
    <row r="128" spans="1:12" ht="13">
      <c r="B128" s="16"/>
      <c r="C128" s="1"/>
      <c r="D128" s="1"/>
      <c r="E128" s="1"/>
      <c r="F128" s="1"/>
      <c r="G128" s="1"/>
      <c r="H128" s="1"/>
      <c r="I128" s="1"/>
      <c r="J128" s="1"/>
      <c r="K128" s="1"/>
      <c r="L128" s="1"/>
    </row>
    <row r="129" spans="1:12" ht="67.5">
      <c r="A129" s="2" t="s">
        <v>46</v>
      </c>
      <c r="B129" s="51" t="s">
        <v>4</v>
      </c>
      <c r="C129" s="46" t="s">
        <v>5</v>
      </c>
      <c r="D129" s="51" t="s">
        <v>35</v>
      </c>
      <c r="E129" s="45" t="s">
        <v>9</v>
      </c>
      <c r="F129" s="45" t="s">
        <v>7</v>
      </c>
      <c r="G129" s="45" t="s">
        <v>8</v>
      </c>
      <c r="H129" s="45" t="s">
        <v>60</v>
      </c>
      <c r="I129" s="45" t="s">
        <v>61</v>
      </c>
      <c r="J129" s="1"/>
      <c r="K129" s="1"/>
      <c r="L129" s="1"/>
    </row>
    <row r="130" spans="1:12" ht="13">
      <c r="A130" s="48"/>
      <c r="B130" s="190">
        <v>0</v>
      </c>
      <c r="C130" s="189">
        <f>$H$28</f>
        <v>13868.75</v>
      </c>
      <c r="D130" s="24">
        <f>$G$127</f>
        <v>0</v>
      </c>
      <c r="E130" s="17">
        <f t="shared" ref="E130:E167" si="56">B130*D130</f>
        <v>0</v>
      </c>
      <c r="F130" s="25">
        <f t="shared" ref="F130:F161" si="57">B130*C130</f>
        <v>0</v>
      </c>
      <c r="G130" s="192" t="e">
        <f t="shared" ref="G130:G161" si="58">F130/D130</f>
        <v>#DIV/0!</v>
      </c>
      <c r="H130" s="17">
        <f t="shared" ref="H130:H161" si="59">E130-F130</f>
        <v>0</v>
      </c>
      <c r="I130" s="193" t="e">
        <f t="shared" ref="I130:I161" si="60">H130/D130</f>
        <v>#DIV/0!</v>
      </c>
      <c r="J130" s="1"/>
      <c r="K130" s="1"/>
      <c r="L130" s="1"/>
    </row>
    <row r="131" spans="1:12" ht="13">
      <c r="A131" s="47"/>
      <c r="B131" s="191">
        <v>0</v>
      </c>
      <c r="C131" s="189">
        <f t="shared" ref="C131:C161" si="61">$H$28</f>
        <v>13868.75</v>
      </c>
      <c r="D131" s="24">
        <f t="shared" ref="D131:D167" si="62">$G$127</f>
        <v>0</v>
      </c>
      <c r="E131" s="17">
        <f t="shared" si="56"/>
        <v>0</v>
      </c>
      <c r="F131" s="25">
        <f t="shared" si="57"/>
        <v>0</v>
      </c>
      <c r="G131" s="192" t="e">
        <f t="shared" si="58"/>
        <v>#DIV/0!</v>
      </c>
      <c r="H131" s="17">
        <f t="shared" si="59"/>
        <v>0</v>
      </c>
      <c r="I131" s="193" t="e">
        <f t="shared" si="60"/>
        <v>#DIV/0!</v>
      </c>
      <c r="J131" s="1"/>
      <c r="K131" s="1"/>
      <c r="L131" s="1"/>
    </row>
    <row r="132" spans="1:12" ht="13">
      <c r="A132" s="47"/>
      <c r="B132" s="190">
        <v>0</v>
      </c>
      <c r="C132" s="189">
        <f t="shared" si="61"/>
        <v>13868.75</v>
      </c>
      <c r="D132" s="24">
        <f t="shared" si="62"/>
        <v>0</v>
      </c>
      <c r="E132" s="17">
        <f t="shared" si="56"/>
        <v>0</v>
      </c>
      <c r="F132" s="25">
        <f t="shared" si="57"/>
        <v>0</v>
      </c>
      <c r="G132" s="192" t="e">
        <f t="shared" si="58"/>
        <v>#DIV/0!</v>
      </c>
      <c r="H132" s="17">
        <f t="shared" si="59"/>
        <v>0</v>
      </c>
      <c r="I132" s="193" t="e">
        <f t="shared" si="60"/>
        <v>#DIV/0!</v>
      </c>
      <c r="J132" s="1"/>
      <c r="K132" s="1"/>
      <c r="L132" s="1"/>
    </row>
    <row r="133" spans="1:12" ht="13">
      <c r="A133" s="47"/>
      <c r="B133" s="191">
        <v>0</v>
      </c>
      <c r="C133" s="189">
        <f t="shared" si="61"/>
        <v>13868.75</v>
      </c>
      <c r="D133" s="24">
        <f t="shared" si="62"/>
        <v>0</v>
      </c>
      <c r="E133" s="17">
        <f t="shared" si="56"/>
        <v>0</v>
      </c>
      <c r="F133" s="25">
        <f t="shared" si="57"/>
        <v>0</v>
      </c>
      <c r="G133" s="192" t="e">
        <f t="shared" si="58"/>
        <v>#DIV/0!</v>
      </c>
      <c r="H133" s="17">
        <f t="shared" si="59"/>
        <v>0</v>
      </c>
      <c r="I133" s="193" t="e">
        <f t="shared" si="60"/>
        <v>#DIV/0!</v>
      </c>
      <c r="J133" s="1"/>
      <c r="K133" s="1"/>
      <c r="L133" s="1"/>
    </row>
    <row r="134" spans="1:12" ht="13">
      <c r="A134" s="47"/>
      <c r="B134" s="190">
        <v>0</v>
      </c>
      <c r="C134" s="189">
        <f>$H$28</f>
        <v>13868.75</v>
      </c>
      <c r="D134" s="24">
        <f>$G$127</f>
        <v>0</v>
      </c>
      <c r="E134" s="17">
        <f t="shared" si="56"/>
        <v>0</v>
      </c>
      <c r="F134" s="25">
        <f t="shared" si="57"/>
        <v>0</v>
      </c>
      <c r="G134" s="192" t="e">
        <f t="shared" si="58"/>
        <v>#DIV/0!</v>
      </c>
      <c r="H134" s="17">
        <f t="shared" si="59"/>
        <v>0</v>
      </c>
      <c r="I134" s="193" t="e">
        <f t="shared" si="60"/>
        <v>#DIV/0!</v>
      </c>
      <c r="J134" s="1"/>
      <c r="K134" s="1"/>
      <c r="L134" s="1"/>
    </row>
    <row r="135" spans="1:12" ht="13">
      <c r="A135" s="47"/>
      <c r="B135" s="191">
        <v>0</v>
      </c>
      <c r="C135" s="189">
        <f t="shared" si="61"/>
        <v>13868.75</v>
      </c>
      <c r="D135" s="24">
        <f t="shared" si="62"/>
        <v>0</v>
      </c>
      <c r="E135" s="17">
        <f t="shared" si="56"/>
        <v>0</v>
      </c>
      <c r="F135" s="25">
        <f t="shared" si="57"/>
        <v>0</v>
      </c>
      <c r="G135" s="192" t="e">
        <f t="shared" si="58"/>
        <v>#DIV/0!</v>
      </c>
      <c r="H135" s="17">
        <f t="shared" si="59"/>
        <v>0</v>
      </c>
      <c r="I135" s="193" t="e">
        <f t="shared" si="60"/>
        <v>#DIV/0!</v>
      </c>
      <c r="J135" s="1"/>
      <c r="K135" s="1"/>
      <c r="L135" s="1"/>
    </row>
    <row r="136" spans="1:12" ht="13">
      <c r="A136" s="47"/>
      <c r="B136" s="190">
        <v>0</v>
      </c>
      <c r="C136" s="189">
        <f t="shared" si="61"/>
        <v>13868.75</v>
      </c>
      <c r="D136" s="24">
        <f t="shared" si="62"/>
        <v>0</v>
      </c>
      <c r="E136" s="17">
        <f t="shared" si="56"/>
        <v>0</v>
      </c>
      <c r="F136" s="25">
        <f t="shared" si="57"/>
        <v>0</v>
      </c>
      <c r="G136" s="192" t="e">
        <f t="shared" si="58"/>
        <v>#DIV/0!</v>
      </c>
      <c r="H136" s="17">
        <f t="shared" si="59"/>
        <v>0</v>
      </c>
      <c r="I136" s="193" t="e">
        <f t="shared" si="60"/>
        <v>#DIV/0!</v>
      </c>
      <c r="J136" s="1"/>
      <c r="K136" s="1"/>
      <c r="L136" s="1"/>
    </row>
    <row r="137" spans="1:12" ht="13">
      <c r="A137" s="47"/>
      <c r="B137" s="191">
        <v>0</v>
      </c>
      <c r="C137" s="189">
        <f t="shared" si="61"/>
        <v>13868.75</v>
      </c>
      <c r="D137" s="24">
        <f t="shared" si="62"/>
        <v>0</v>
      </c>
      <c r="E137" s="17">
        <f t="shared" si="56"/>
        <v>0</v>
      </c>
      <c r="F137" s="25">
        <f t="shared" si="57"/>
        <v>0</v>
      </c>
      <c r="G137" s="192" t="e">
        <f t="shared" si="58"/>
        <v>#DIV/0!</v>
      </c>
      <c r="H137" s="17">
        <f t="shared" si="59"/>
        <v>0</v>
      </c>
      <c r="I137" s="193" t="e">
        <f t="shared" si="60"/>
        <v>#DIV/0!</v>
      </c>
      <c r="J137" s="1"/>
      <c r="K137" s="1"/>
      <c r="L137" s="1"/>
    </row>
    <row r="138" spans="1:12" ht="13">
      <c r="A138" s="47"/>
      <c r="B138" s="190">
        <v>0</v>
      </c>
      <c r="C138" s="189">
        <f>$H$28</f>
        <v>13868.75</v>
      </c>
      <c r="D138" s="24">
        <f>$G$127</f>
        <v>0</v>
      </c>
      <c r="E138" s="17">
        <f t="shared" si="56"/>
        <v>0</v>
      </c>
      <c r="F138" s="25">
        <f t="shared" si="57"/>
        <v>0</v>
      </c>
      <c r="G138" s="192" t="e">
        <f t="shared" si="58"/>
        <v>#DIV/0!</v>
      </c>
      <c r="H138" s="17">
        <f t="shared" si="59"/>
        <v>0</v>
      </c>
      <c r="I138" s="193" t="e">
        <f t="shared" si="60"/>
        <v>#DIV/0!</v>
      </c>
      <c r="J138" s="1"/>
      <c r="K138" s="1"/>
      <c r="L138" s="1"/>
    </row>
    <row r="139" spans="1:12" ht="13">
      <c r="A139" s="47"/>
      <c r="B139" s="191">
        <v>0</v>
      </c>
      <c r="C139" s="189">
        <f t="shared" si="61"/>
        <v>13868.75</v>
      </c>
      <c r="D139" s="24">
        <f t="shared" si="62"/>
        <v>0</v>
      </c>
      <c r="E139" s="17">
        <f t="shared" si="56"/>
        <v>0</v>
      </c>
      <c r="F139" s="25">
        <f t="shared" si="57"/>
        <v>0</v>
      </c>
      <c r="G139" s="192" t="e">
        <f t="shared" si="58"/>
        <v>#DIV/0!</v>
      </c>
      <c r="H139" s="17">
        <f t="shared" si="59"/>
        <v>0</v>
      </c>
      <c r="I139" s="193" t="e">
        <f t="shared" si="60"/>
        <v>#DIV/0!</v>
      </c>
      <c r="J139" s="1"/>
      <c r="K139" s="1"/>
      <c r="L139" s="1"/>
    </row>
    <row r="140" spans="1:12" ht="13">
      <c r="A140" s="47"/>
      <c r="B140" s="190">
        <v>0</v>
      </c>
      <c r="C140" s="189">
        <f t="shared" si="61"/>
        <v>13868.75</v>
      </c>
      <c r="D140" s="24">
        <f t="shared" si="62"/>
        <v>0</v>
      </c>
      <c r="E140" s="17">
        <f t="shared" si="56"/>
        <v>0</v>
      </c>
      <c r="F140" s="25">
        <f t="shared" si="57"/>
        <v>0</v>
      </c>
      <c r="G140" s="192" t="e">
        <f t="shared" si="58"/>
        <v>#DIV/0!</v>
      </c>
      <c r="H140" s="17">
        <f t="shared" si="59"/>
        <v>0</v>
      </c>
      <c r="I140" s="193" t="e">
        <f t="shared" si="60"/>
        <v>#DIV/0!</v>
      </c>
      <c r="J140" s="1"/>
      <c r="K140" s="1"/>
      <c r="L140" s="1"/>
    </row>
    <row r="141" spans="1:12" ht="13">
      <c r="A141" s="47"/>
      <c r="B141" s="191">
        <v>0</v>
      </c>
      <c r="C141" s="189">
        <f t="shared" si="61"/>
        <v>13868.75</v>
      </c>
      <c r="D141" s="24">
        <f t="shared" si="62"/>
        <v>0</v>
      </c>
      <c r="E141" s="17">
        <f t="shared" si="56"/>
        <v>0</v>
      </c>
      <c r="F141" s="25">
        <f t="shared" si="57"/>
        <v>0</v>
      </c>
      <c r="G141" s="192" t="e">
        <f t="shared" si="58"/>
        <v>#DIV/0!</v>
      </c>
      <c r="H141" s="17">
        <f t="shared" si="59"/>
        <v>0</v>
      </c>
      <c r="I141" s="193" t="e">
        <f t="shared" si="60"/>
        <v>#DIV/0!</v>
      </c>
      <c r="J141" s="1"/>
      <c r="K141" s="1"/>
      <c r="L141" s="1"/>
    </row>
    <row r="142" spans="1:12" ht="13">
      <c r="A142" s="47"/>
      <c r="B142" s="190">
        <v>0</v>
      </c>
      <c r="C142" s="189">
        <f>$H$28</f>
        <v>13868.75</v>
      </c>
      <c r="D142" s="24">
        <f>$G$127</f>
        <v>0</v>
      </c>
      <c r="E142" s="17">
        <f t="shared" si="56"/>
        <v>0</v>
      </c>
      <c r="F142" s="25">
        <f t="shared" si="57"/>
        <v>0</v>
      </c>
      <c r="G142" s="192" t="e">
        <f t="shared" si="58"/>
        <v>#DIV/0!</v>
      </c>
      <c r="H142" s="17">
        <f t="shared" si="59"/>
        <v>0</v>
      </c>
      <c r="I142" s="193" t="e">
        <f t="shared" si="60"/>
        <v>#DIV/0!</v>
      </c>
      <c r="J142" s="1"/>
      <c r="K142" s="1"/>
      <c r="L142" s="1"/>
    </row>
    <row r="143" spans="1:12" ht="13">
      <c r="A143" s="47"/>
      <c r="B143" s="191">
        <v>0</v>
      </c>
      <c r="C143" s="189">
        <f t="shared" si="61"/>
        <v>13868.75</v>
      </c>
      <c r="D143" s="24">
        <f t="shared" si="62"/>
        <v>0</v>
      </c>
      <c r="E143" s="17">
        <f t="shared" si="56"/>
        <v>0</v>
      </c>
      <c r="F143" s="25">
        <f t="shared" si="57"/>
        <v>0</v>
      </c>
      <c r="G143" s="192" t="e">
        <f t="shared" si="58"/>
        <v>#DIV/0!</v>
      </c>
      <c r="H143" s="17">
        <f t="shared" si="59"/>
        <v>0</v>
      </c>
      <c r="I143" s="193" t="e">
        <f t="shared" si="60"/>
        <v>#DIV/0!</v>
      </c>
      <c r="J143" s="1"/>
      <c r="K143" s="1"/>
      <c r="L143" s="1"/>
    </row>
    <row r="144" spans="1:12" ht="13">
      <c r="A144" s="47"/>
      <c r="B144" s="190">
        <v>0</v>
      </c>
      <c r="C144" s="189">
        <f t="shared" si="61"/>
        <v>13868.75</v>
      </c>
      <c r="D144" s="24">
        <f t="shared" si="62"/>
        <v>0</v>
      </c>
      <c r="E144" s="17">
        <f t="shared" si="56"/>
        <v>0</v>
      </c>
      <c r="F144" s="25">
        <f t="shared" si="57"/>
        <v>0</v>
      </c>
      <c r="G144" s="192" t="e">
        <f t="shared" si="58"/>
        <v>#DIV/0!</v>
      </c>
      <c r="H144" s="17">
        <f t="shared" si="59"/>
        <v>0</v>
      </c>
      <c r="I144" s="193" t="e">
        <f t="shared" si="60"/>
        <v>#DIV/0!</v>
      </c>
      <c r="J144" s="1"/>
      <c r="K144" s="1"/>
      <c r="L144" s="1"/>
    </row>
    <row r="145" spans="1:12" ht="13">
      <c r="A145" s="47"/>
      <c r="B145" s="191">
        <v>0</v>
      </c>
      <c r="C145" s="189">
        <f t="shared" si="61"/>
        <v>13868.75</v>
      </c>
      <c r="D145" s="24">
        <f t="shared" si="62"/>
        <v>0</v>
      </c>
      <c r="E145" s="17">
        <f t="shared" si="56"/>
        <v>0</v>
      </c>
      <c r="F145" s="25">
        <f t="shared" si="57"/>
        <v>0</v>
      </c>
      <c r="G145" s="192" t="e">
        <f t="shared" si="58"/>
        <v>#DIV/0!</v>
      </c>
      <c r="H145" s="17">
        <f t="shared" si="59"/>
        <v>0</v>
      </c>
      <c r="I145" s="193" t="e">
        <f t="shared" si="60"/>
        <v>#DIV/0!</v>
      </c>
      <c r="J145" s="1"/>
      <c r="K145" s="1"/>
      <c r="L145" s="1"/>
    </row>
    <row r="146" spans="1:12" ht="13">
      <c r="A146" s="47"/>
      <c r="B146" s="190">
        <v>0</v>
      </c>
      <c r="C146" s="189">
        <f>$H$28</f>
        <v>13868.75</v>
      </c>
      <c r="D146" s="24">
        <f>$G$127</f>
        <v>0</v>
      </c>
      <c r="E146" s="17">
        <f t="shared" si="56"/>
        <v>0</v>
      </c>
      <c r="F146" s="25">
        <f t="shared" si="57"/>
        <v>0</v>
      </c>
      <c r="G146" s="192" t="e">
        <f t="shared" si="58"/>
        <v>#DIV/0!</v>
      </c>
      <c r="H146" s="17">
        <f t="shared" si="59"/>
        <v>0</v>
      </c>
      <c r="I146" s="193" t="e">
        <f t="shared" si="60"/>
        <v>#DIV/0!</v>
      </c>
      <c r="J146" s="1"/>
      <c r="K146" s="1"/>
      <c r="L146" s="1"/>
    </row>
    <row r="147" spans="1:12" ht="13">
      <c r="A147" s="47"/>
      <c r="B147" s="191">
        <v>0</v>
      </c>
      <c r="C147" s="189">
        <f t="shared" si="61"/>
        <v>13868.75</v>
      </c>
      <c r="D147" s="24">
        <f t="shared" si="62"/>
        <v>0</v>
      </c>
      <c r="E147" s="17">
        <f t="shared" si="56"/>
        <v>0</v>
      </c>
      <c r="F147" s="25">
        <f t="shared" si="57"/>
        <v>0</v>
      </c>
      <c r="G147" s="192" t="e">
        <f t="shared" si="58"/>
        <v>#DIV/0!</v>
      </c>
      <c r="H147" s="17">
        <f t="shared" si="59"/>
        <v>0</v>
      </c>
      <c r="I147" s="193" t="e">
        <f t="shared" si="60"/>
        <v>#DIV/0!</v>
      </c>
      <c r="J147" s="1"/>
      <c r="K147" s="1"/>
      <c r="L147" s="7"/>
    </row>
    <row r="148" spans="1:12" ht="13">
      <c r="A148" s="47"/>
      <c r="B148" s="190">
        <v>0</v>
      </c>
      <c r="C148" s="189">
        <f t="shared" si="61"/>
        <v>13868.75</v>
      </c>
      <c r="D148" s="24">
        <f t="shared" si="62"/>
        <v>0</v>
      </c>
      <c r="E148" s="17">
        <f t="shared" si="56"/>
        <v>0</v>
      </c>
      <c r="F148" s="25">
        <f t="shared" si="57"/>
        <v>0</v>
      </c>
      <c r="G148" s="192" t="e">
        <f t="shared" si="58"/>
        <v>#DIV/0!</v>
      </c>
      <c r="H148" s="17">
        <f t="shared" si="59"/>
        <v>0</v>
      </c>
      <c r="I148" s="193" t="e">
        <f t="shared" si="60"/>
        <v>#DIV/0!</v>
      </c>
      <c r="J148" s="1"/>
      <c r="K148" s="1"/>
      <c r="L148" s="1"/>
    </row>
    <row r="149" spans="1:12" ht="13">
      <c r="A149" s="47"/>
      <c r="B149" s="191">
        <v>0</v>
      </c>
      <c r="C149" s="189">
        <f t="shared" si="61"/>
        <v>13868.75</v>
      </c>
      <c r="D149" s="24">
        <f t="shared" si="62"/>
        <v>0</v>
      </c>
      <c r="E149" s="17">
        <f t="shared" si="56"/>
        <v>0</v>
      </c>
      <c r="F149" s="25">
        <f t="shared" si="57"/>
        <v>0</v>
      </c>
      <c r="G149" s="192" t="e">
        <f t="shared" si="58"/>
        <v>#DIV/0!</v>
      </c>
      <c r="H149" s="17">
        <f t="shared" si="59"/>
        <v>0</v>
      </c>
      <c r="I149" s="193" t="e">
        <f t="shared" si="60"/>
        <v>#DIV/0!</v>
      </c>
      <c r="J149" s="1"/>
      <c r="K149" s="1"/>
      <c r="L149" s="1"/>
    </row>
    <row r="150" spans="1:12" ht="13">
      <c r="A150" s="47"/>
      <c r="B150" s="190">
        <v>0</v>
      </c>
      <c r="C150" s="189">
        <f>$H$28</f>
        <v>13868.75</v>
      </c>
      <c r="D150" s="24">
        <f>$G$127</f>
        <v>0</v>
      </c>
      <c r="E150" s="17">
        <f t="shared" si="56"/>
        <v>0</v>
      </c>
      <c r="F150" s="25">
        <f t="shared" si="57"/>
        <v>0</v>
      </c>
      <c r="G150" s="192" t="e">
        <f t="shared" si="58"/>
        <v>#DIV/0!</v>
      </c>
      <c r="H150" s="17">
        <f t="shared" si="59"/>
        <v>0</v>
      </c>
      <c r="I150" s="193" t="e">
        <f t="shared" si="60"/>
        <v>#DIV/0!</v>
      </c>
      <c r="J150" s="1"/>
      <c r="K150" s="1"/>
      <c r="L150" s="1"/>
    </row>
    <row r="151" spans="1:12" ht="13">
      <c r="A151" s="47"/>
      <c r="B151" s="191">
        <v>0</v>
      </c>
      <c r="C151" s="189">
        <f t="shared" si="61"/>
        <v>13868.75</v>
      </c>
      <c r="D151" s="24">
        <f t="shared" si="62"/>
        <v>0</v>
      </c>
      <c r="E151" s="17">
        <f t="shared" si="56"/>
        <v>0</v>
      </c>
      <c r="F151" s="25">
        <f t="shared" si="57"/>
        <v>0</v>
      </c>
      <c r="G151" s="192" t="e">
        <f t="shared" si="58"/>
        <v>#DIV/0!</v>
      </c>
      <c r="H151" s="17">
        <f t="shared" si="59"/>
        <v>0</v>
      </c>
      <c r="I151" s="193" t="e">
        <f t="shared" si="60"/>
        <v>#DIV/0!</v>
      </c>
      <c r="J151" s="1"/>
      <c r="K151" s="1"/>
      <c r="L151" s="1"/>
    </row>
    <row r="152" spans="1:12" ht="13">
      <c r="A152" s="47"/>
      <c r="B152" s="190">
        <v>0</v>
      </c>
      <c r="C152" s="189">
        <f t="shared" si="61"/>
        <v>13868.75</v>
      </c>
      <c r="D152" s="24">
        <f t="shared" si="62"/>
        <v>0</v>
      </c>
      <c r="E152" s="17">
        <f t="shared" si="56"/>
        <v>0</v>
      </c>
      <c r="F152" s="25">
        <f t="shared" si="57"/>
        <v>0</v>
      </c>
      <c r="G152" s="192" t="e">
        <f t="shared" si="58"/>
        <v>#DIV/0!</v>
      </c>
      <c r="H152" s="17">
        <f t="shared" si="59"/>
        <v>0</v>
      </c>
      <c r="I152" s="193" t="e">
        <f t="shared" si="60"/>
        <v>#DIV/0!</v>
      </c>
      <c r="J152" s="1"/>
      <c r="K152" s="1"/>
      <c r="L152" s="1"/>
    </row>
    <row r="153" spans="1:12" ht="13">
      <c r="A153" s="47"/>
      <c r="B153" s="191">
        <v>0</v>
      </c>
      <c r="C153" s="189">
        <f t="shared" si="61"/>
        <v>13868.75</v>
      </c>
      <c r="D153" s="24">
        <f t="shared" si="62"/>
        <v>0</v>
      </c>
      <c r="E153" s="17">
        <f t="shared" si="56"/>
        <v>0</v>
      </c>
      <c r="F153" s="25">
        <f t="shared" si="57"/>
        <v>0</v>
      </c>
      <c r="G153" s="192" t="e">
        <f t="shared" si="58"/>
        <v>#DIV/0!</v>
      </c>
      <c r="H153" s="17">
        <f t="shared" si="59"/>
        <v>0</v>
      </c>
      <c r="I153" s="193" t="e">
        <f t="shared" si="60"/>
        <v>#DIV/0!</v>
      </c>
      <c r="J153" s="1"/>
      <c r="K153" s="1"/>
      <c r="L153" s="1"/>
    </row>
    <row r="154" spans="1:12" ht="13">
      <c r="A154" s="47"/>
      <c r="B154" s="190">
        <v>0</v>
      </c>
      <c r="C154" s="189">
        <f>$H$28</f>
        <v>13868.75</v>
      </c>
      <c r="D154" s="24">
        <f>$G$127</f>
        <v>0</v>
      </c>
      <c r="E154" s="17">
        <f t="shared" si="56"/>
        <v>0</v>
      </c>
      <c r="F154" s="25">
        <f t="shared" si="57"/>
        <v>0</v>
      </c>
      <c r="G154" s="192" t="e">
        <f t="shared" si="58"/>
        <v>#DIV/0!</v>
      </c>
      <c r="H154" s="17">
        <f t="shared" si="59"/>
        <v>0</v>
      </c>
      <c r="I154" s="193" t="e">
        <f t="shared" si="60"/>
        <v>#DIV/0!</v>
      </c>
      <c r="J154" s="1"/>
      <c r="K154" s="1"/>
      <c r="L154" s="1"/>
    </row>
    <row r="155" spans="1:12" ht="13">
      <c r="A155" s="47"/>
      <c r="B155" s="191">
        <v>0</v>
      </c>
      <c r="C155" s="189">
        <f t="shared" si="61"/>
        <v>13868.75</v>
      </c>
      <c r="D155" s="24">
        <f t="shared" si="62"/>
        <v>0</v>
      </c>
      <c r="E155" s="17">
        <f t="shared" si="56"/>
        <v>0</v>
      </c>
      <c r="F155" s="25">
        <f t="shared" si="57"/>
        <v>0</v>
      </c>
      <c r="G155" s="192" t="e">
        <f t="shared" si="58"/>
        <v>#DIV/0!</v>
      </c>
      <c r="H155" s="17">
        <f t="shared" si="59"/>
        <v>0</v>
      </c>
      <c r="I155" s="193" t="e">
        <f t="shared" si="60"/>
        <v>#DIV/0!</v>
      </c>
      <c r="J155" s="1"/>
      <c r="K155" s="1"/>
      <c r="L155" s="7"/>
    </row>
    <row r="156" spans="1:12" ht="13">
      <c r="A156" s="47"/>
      <c r="B156" s="190">
        <v>0</v>
      </c>
      <c r="C156" s="189">
        <f t="shared" si="61"/>
        <v>13868.75</v>
      </c>
      <c r="D156" s="24">
        <f t="shared" si="62"/>
        <v>0</v>
      </c>
      <c r="E156" s="17">
        <f t="shared" si="56"/>
        <v>0</v>
      </c>
      <c r="F156" s="25">
        <f t="shared" si="57"/>
        <v>0</v>
      </c>
      <c r="G156" s="192" t="e">
        <f t="shared" si="58"/>
        <v>#DIV/0!</v>
      </c>
      <c r="H156" s="17">
        <f t="shared" si="59"/>
        <v>0</v>
      </c>
      <c r="I156" s="193" t="e">
        <f t="shared" si="60"/>
        <v>#DIV/0!</v>
      </c>
      <c r="J156" s="1"/>
      <c r="K156" s="1"/>
      <c r="L156" s="1"/>
    </row>
    <row r="157" spans="1:12" ht="13">
      <c r="A157" s="47"/>
      <c r="B157" s="191">
        <v>0</v>
      </c>
      <c r="C157" s="189">
        <f t="shared" si="61"/>
        <v>13868.75</v>
      </c>
      <c r="D157" s="24">
        <f t="shared" si="62"/>
        <v>0</v>
      </c>
      <c r="E157" s="17">
        <f t="shared" si="56"/>
        <v>0</v>
      </c>
      <c r="F157" s="25">
        <f t="shared" si="57"/>
        <v>0</v>
      </c>
      <c r="G157" s="192" t="e">
        <f t="shared" si="58"/>
        <v>#DIV/0!</v>
      </c>
      <c r="H157" s="17">
        <f t="shared" si="59"/>
        <v>0</v>
      </c>
      <c r="I157" s="193" t="e">
        <f t="shared" si="60"/>
        <v>#DIV/0!</v>
      </c>
      <c r="J157" s="1"/>
      <c r="K157" s="1"/>
      <c r="L157" s="1"/>
    </row>
    <row r="158" spans="1:12" ht="13">
      <c r="A158" s="47"/>
      <c r="B158" s="190">
        <v>0</v>
      </c>
      <c r="C158" s="189">
        <f>$H$28</f>
        <v>13868.75</v>
      </c>
      <c r="D158" s="24">
        <f>$G$127</f>
        <v>0</v>
      </c>
      <c r="E158" s="17">
        <f t="shared" si="56"/>
        <v>0</v>
      </c>
      <c r="F158" s="25">
        <f t="shared" si="57"/>
        <v>0</v>
      </c>
      <c r="G158" s="192" t="e">
        <f t="shared" si="58"/>
        <v>#DIV/0!</v>
      </c>
      <c r="H158" s="17">
        <f t="shared" si="59"/>
        <v>0</v>
      </c>
      <c r="I158" s="193" t="e">
        <f t="shared" si="60"/>
        <v>#DIV/0!</v>
      </c>
      <c r="J158" s="1"/>
      <c r="K158" s="1"/>
      <c r="L158" s="1"/>
    </row>
    <row r="159" spans="1:12" ht="13">
      <c r="A159" s="47"/>
      <c r="B159" s="191">
        <v>0</v>
      </c>
      <c r="C159" s="189">
        <f t="shared" si="61"/>
        <v>13868.75</v>
      </c>
      <c r="D159" s="24">
        <f t="shared" si="62"/>
        <v>0</v>
      </c>
      <c r="E159" s="17">
        <f t="shared" si="56"/>
        <v>0</v>
      </c>
      <c r="F159" s="25">
        <f t="shared" si="57"/>
        <v>0</v>
      </c>
      <c r="G159" s="192" t="e">
        <f t="shared" si="58"/>
        <v>#DIV/0!</v>
      </c>
      <c r="H159" s="17">
        <f t="shared" si="59"/>
        <v>0</v>
      </c>
      <c r="I159" s="193" t="e">
        <f t="shared" si="60"/>
        <v>#DIV/0!</v>
      </c>
      <c r="J159" s="1"/>
      <c r="K159" s="1"/>
      <c r="L159" s="1"/>
    </row>
    <row r="160" spans="1:12" ht="13">
      <c r="A160" s="47"/>
      <c r="B160" s="190">
        <v>0</v>
      </c>
      <c r="C160" s="189">
        <f t="shared" si="61"/>
        <v>13868.75</v>
      </c>
      <c r="D160" s="24">
        <f t="shared" si="62"/>
        <v>0</v>
      </c>
      <c r="E160" s="17">
        <f t="shared" si="56"/>
        <v>0</v>
      </c>
      <c r="F160" s="25">
        <f t="shared" si="57"/>
        <v>0</v>
      </c>
      <c r="G160" s="192" t="e">
        <f t="shared" si="58"/>
        <v>#DIV/0!</v>
      </c>
      <c r="H160" s="17">
        <f t="shared" si="59"/>
        <v>0</v>
      </c>
      <c r="I160" s="193" t="e">
        <f t="shared" si="60"/>
        <v>#DIV/0!</v>
      </c>
      <c r="J160" s="1"/>
      <c r="K160" s="1"/>
      <c r="L160" s="1"/>
    </row>
    <row r="161" spans="1:12" ht="13">
      <c r="A161" s="47"/>
      <c r="B161" s="191">
        <v>0</v>
      </c>
      <c r="C161" s="189">
        <f t="shared" si="61"/>
        <v>13868.75</v>
      </c>
      <c r="D161" s="24">
        <f t="shared" si="62"/>
        <v>0</v>
      </c>
      <c r="E161" s="17">
        <f t="shared" si="56"/>
        <v>0</v>
      </c>
      <c r="F161" s="25">
        <f t="shared" si="57"/>
        <v>0</v>
      </c>
      <c r="G161" s="192" t="e">
        <f t="shared" si="58"/>
        <v>#DIV/0!</v>
      </c>
      <c r="H161" s="17">
        <f t="shared" si="59"/>
        <v>0</v>
      </c>
      <c r="I161" s="193" t="e">
        <f t="shared" si="60"/>
        <v>#DIV/0!</v>
      </c>
      <c r="J161" s="1"/>
      <c r="K161" s="1"/>
      <c r="L161" s="1"/>
    </row>
    <row r="162" spans="1:12" ht="13">
      <c r="A162" s="197"/>
      <c r="B162" s="198">
        <v>0</v>
      </c>
      <c r="C162" s="199"/>
      <c r="D162" s="200">
        <f t="shared" si="62"/>
        <v>0</v>
      </c>
      <c r="E162" s="201">
        <f t="shared" si="56"/>
        <v>0</v>
      </c>
      <c r="F162" s="202"/>
      <c r="G162" s="203"/>
      <c r="H162" s="230" t="s">
        <v>113</v>
      </c>
      <c r="I162" s="230"/>
      <c r="J162" s="230"/>
      <c r="K162" s="230"/>
      <c r="L162" s="1"/>
    </row>
    <row r="163" spans="1:12" ht="13">
      <c r="A163" s="197"/>
      <c r="B163" s="204">
        <v>0</v>
      </c>
      <c r="C163" s="199"/>
      <c r="D163" s="200">
        <f t="shared" si="62"/>
        <v>0</v>
      </c>
      <c r="E163" s="201">
        <f t="shared" si="56"/>
        <v>0</v>
      </c>
      <c r="F163" s="202"/>
      <c r="G163" s="203"/>
      <c r="H163" s="230"/>
      <c r="I163" s="230"/>
      <c r="J163" s="230"/>
      <c r="K163" s="230"/>
      <c r="L163" s="1"/>
    </row>
    <row r="164" spans="1:12" ht="13">
      <c r="A164" s="197"/>
      <c r="B164" s="198">
        <v>0</v>
      </c>
      <c r="C164" s="199"/>
      <c r="D164" s="200">
        <f t="shared" si="62"/>
        <v>0</v>
      </c>
      <c r="E164" s="201">
        <f t="shared" si="56"/>
        <v>0</v>
      </c>
      <c r="F164" s="202"/>
      <c r="G164" s="203"/>
      <c r="H164" s="230"/>
      <c r="I164" s="230"/>
      <c r="J164" s="230"/>
      <c r="K164" s="230"/>
    </row>
    <row r="165" spans="1:12" ht="13">
      <c r="A165" s="197"/>
      <c r="B165" s="204">
        <v>0</v>
      </c>
      <c r="C165" s="199"/>
      <c r="D165" s="200">
        <f t="shared" si="62"/>
        <v>0</v>
      </c>
      <c r="E165" s="201">
        <f t="shared" si="56"/>
        <v>0</v>
      </c>
      <c r="F165" s="202"/>
      <c r="G165" s="203"/>
      <c r="H165" s="230"/>
      <c r="I165" s="230"/>
      <c r="J165" s="230"/>
      <c r="K165" s="230"/>
      <c r="L165" s="1"/>
    </row>
    <row r="166" spans="1:12" ht="13">
      <c r="A166" s="197"/>
      <c r="B166" s="198">
        <v>0</v>
      </c>
      <c r="C166" s="199"/>
      <c r="D166" s="200">
        <f t="shared" si="62"/>
        <v>0</v>
      </c>
      <c r="E166" s="201">
        <f t="shared" si="56"/>
        <v>0</v>
      </c>
      <c r="F166" s="202"/>
      <c r="G166" s="203"/>
      <c r="H166" s="230"/>
      <c r="I166" s="230"/>
      <c r="J166" s="230"/>
      <c r="K166" s="230"/>
      <c r="L166" s="1"/>
    </row>
    <row r="167" spans="1:12" ht="13">
      <c r="A167" s="197"/>
      <c r="B167" s="204">
        <v>0</v>
      </c>
      <c r="C167" s="199"/>
      <c r="D167" s="200">
        <f t="shared" si="62"/>
        <v>0</v>
      </c>
      <c r="E167" s="201">
        <f t="shared" si="56"/>
        <v>0</v>
      </c>
      <c r="F167" s="202"/>
      <c r="G167" s="203"/>
      <c r="H167" s="230"/>
      <c r="I167" s="230"/>
      <c r="J167" s="230"/>
      <c r="K167" s="230"/>
      <c r="L167" s="1"/>
    </row>
    <row r="168" spans="1:12" ht="13">
      <c r="A168" s="53"/>
      <c r="B168" s="195">
        <f>SUM(B130:B167)</f>
        <v>0</v>
      </c>
      <c r="C168" s="57"/>
      <c r="D168" s="57"/>
      <c r="E168" s="57"/>
      <c r="F168" s="57"/>
      <c r="G168" s="57"/>
      <c r="H168" s="57"/>
      <c r="I168" s="57"/>
      <c r="J168" s="57"/>
      <c r="K168" s="57"/>
    </row>
    <row r="169" spans="1:12" ht="13.5" thickBot="1">
      <c r="B169" s="32"/>
      <c r="C169" s="26"/>
      <c r="D169" s="27"/>
      <c r="E169" s="33"/>
      <c r="F169" s="17"/>
      <c r="G169" s="17"/>
      <c r="H169" s="1"/>
      <c r="I169" s="1"/>
      <c r="J169" s="1"/>
      <c r="K169" s="1"/>
      <c r="L169" s="1"/>
    </row>
    <row r="170" spans="1:12" ht="13.5" thickBot="1">
      <c r="A170" s="21" t="s">
        <v>38</v>
      </c>
      <c r="B170" s="34"/>
      <c r="C170" s="34"/>
      <c r="D170" s="34"/>
      <c r="E170" s="34"/>
      <c r="F170" s="22" t="s">
        <v>34</v>
      </c>
      <c r="G170" s="23">
        <f>$G$32/10</f>
        <v>0</v>
      </c>
      <c r="I170" s="6"/>
      <c r="J170" s="6"/>
      <c r="K170" s="1"/>
      <c r="L170" s="1"/>
    </row>
    <row r="171" spans="1:12" ht="13">
      <c r="B171" s="16"/>
      <c r="C171" s="1"/>
      <c r="D171" s="1"/>
      <c r="E171" s="1"/>
      <c r="F171" s="1"/>
      <c r="G171" s="1"/>
      <c r="H171" s="1"/>
      <c r="I171" s="1"/>
      <c r="J171" s="1"/>
      <c r="K171" s="1"/>
      <c r="L171" s="1"/>
    </row>
    <row r="172" spans="1:12" ht="67.5">
      <c r="A172" s="2" t="s">
        <v>46</v>
      </c>
      <c r="B172" s="51" t="s">
        <v>4</v>
      </c>
      <c r="C172" s="46" t="s">
        <v>6</v>
      </c>
      <c r="D172" s="51" t="s">
        <v>39</v>
      </c>
      <c r="E172" s="45" t="s">
        <v>9</v>
      </c>
      <c r="F172" s="45" t="s">
        <v>7</v>
      </c>
      <c r="G172" s="45" t="s">
        <v>8</v>
      </c>
      <c r="H172" s="45" t="s">
        <v>60</v>
      </c>
      <c r="I172" s="45" t="s">
        <v>61</v>
      </c>
      <c r="J172" s="1"/>
      <c r="K172" s="1"/>
    </row>
    <row r="173" spans="1:12" ht="13">
      <c r="A173" s="48"/>
      <c r="B173" s="190">
        <v>0</v>
      </c>
      <c r="C173" s="189">
        <f>$G$28</f>
        <v>18491.666666666668</v>
      </c>
      <c r="D173" s="24">
        <f>$G$170</f>
        <v>0</v>
      </c>
      <c r="E173" s="17">
        <f t="shared" ref="E173:E210" si="63">B173*D173</f>
        <v>0</v>
      </c>
      <c r="F173" s="25">
        <f t="shared" ref="F173:F204" si="64">B173*C173</f>
        <v>0</v>
      </c>
      <c r="G173" s="192" t="e">
        <f t="shared" ref="G173:G204" si="65">F173/D173</f>
        <v>#DIV/0!</v>
      </c>
      <c r="H173" s="17">
        <f t="shared" ref="H173:H204" si="66">E173-F173</f>
        <v>0</v>
      </c>
      <c r="I173" s="193" t="e">
        <f t="shared" ref="I173:I204" si="67">H173/D173</f>
        <v>#DIV/0!</v>
      </c>
      <c r="J173" s="1"/>
      <c r="K173" s="1"/>
      <c r="L173" s="1"/>
    </row>
    <row r="174" spans="1:12" ht="13">
      <c r="A174" s="47"/>
      <c r="B174" s="191">
        <v>0</v>
      </c>
      <c r="C174" s="189">
        <f t="shared" ref="C174:C204" si="68">$G$28</f>
        <v>18491.666666666668</v>
      </c>
      <c r="D174" s="24">
        <f t="shared" ref="D174:D210" si="69">$G$170</f>
        <v>0</v>
      </c>
      <c r="E174" s="17">
        <f t="shared" si="63"/>
        <v>0</v>
      </c>
      <c r="F174" s="25">
        <f t="shared" si="64"/>
        <v>0</v>
      </c>
      <c r="G174" s="192" t="e">
        <f t="shared" si="65"/>
        <v>#DIV/0!</v>
      </c>
      <c r="H174" s="17">
        <f t="shared" si="66"/>
        <v>0</v>
      </c>
      <c r="I174" s="193" t="e">
        <f t="shared" si="67"/>
        <v>#DIV/0!</v>
      </c>
      <c r="J174" s="1"/>
      <c r="K174" s="1"/>
      <c r="L174" s="1"/>
    </row>
    <row r="175" spans="1:12" ht="13">
      <c r="A175" s="47"/>
      <c r="B175" s="190">
        <v>0</v>
      </c>
      <c r="C175" s="189">
        <f t="shared" si="68"/>
        <v>18491.666666666668</v>
      </c>
      <c r="D175" s="24">
        <f t="shared" si="69"/>
        <v>0</v>
      </c>
      <c r="E175" s="17">
        <f t="shared" si="63"/>
        <v>0</v>
      </c>
      <c r="F175" s="25">
        <f t="shared" si="64"/>
        <v>0</v>
      </c>
      <c r="G175" s="192" t="e">
        <f t="shared" si="65"/>
        <v>#DIV/0!</v>
      </c>
      <c r="H175" s="17">
        <f t="shared" si="66"/>
        <v>0</v>
      </c>
      <c r="I175" s="193" t="e">
        <f t="shared" si="67"/>
        <v>#DIV/0!</v>
      </c>
      <c r="J175" s="1"/>
      <c r="K175" s="1"/>
      <c r="L175" s="1"/>
    </row>
    <row r="176" spans="1:12" ht="13">
      <c r="A176" s="47"/>
      <c r="B176" s="191">
        <v>0</v>
      </c>
      <c r="C176" s="189">
        <f t="shared" si="68"/>
        <v>18491.666666666668</v>
      </c>
      <c r="D176" s="24">
        <f t="shared" si="69"/>
        <v>0</v>
      </c>
      <c r="E176" s="17">
        <f t="shared" si="63"/>
        <v>0</v>
      </c>
      <c r="F176" s="25">
        <f t="shared" si="64"/>
        <v>0</v>
      </c>
      <c r="G176" s="192" t="e">
        <f t="shared" si="65"/>
        <v>#DIV/0!</v>
      </c>
      <c r="H176" s="17">
        <f t="shared" si="66"/>
        <v>0</v>
      </c>
      <c r="I176" s="193" t="e">
        <f t="shared" si="67"/>
        <v>#DIV/0!</v>
      </c>
      <c r="J176" s="1"/>
      <c r="K176" s="1"/>
    </row>
    <row r="177" spans="1:12" ht="13">
      <c r="A177" s="47"/>
      <c r="B177" s="190">
        <v>0</v>
      </c>
      <c r="C177" s="189">
        <f>$G$28</f>
        <v>18491.666666666668</v>
      </c>
      <c r="D177" s="24">
        <f>$G$170</f>
        <v>0</v>
      </c>
      <c r="E177" s="17">
        <f t="shared" si="63"/>
        <v>0</v>
      </c>
      <c r="F177" s="25">
        <f t="shared" si="64"/>
        <v>0</v>
      </c>
      <c r="G177" s="192" t="e">
        <f t="shared" si="65"/>
        <v>#DIV/0!</v>
      </c>
      <c r="H177" s="17">
        <f t="shared" si="66"/>
        <v>0</v>
      </c>
      <c r="I177" s="193" t="e">
        <f t="shared" si="67"/>
        <v>#DIV/0!</v>
      </c>
      <c r="J177" s="1"/>
      <c r="K177" s="1"/>
      <c r="L177" s="1"/>
    </row>
    <row r="178" spans="1:12" ht="13">
      <c r="A178" s="47"/>
      <c r="B178" s="191">
        <v>0</v>
      </c>
      <c r="C178" s="189">
        <f t="shared" si="68"/>
        <v>18491.666666666668</v>
      </c>
      <c r="D178" s="24">
        <f t="shared" si="69"/>
        <v>0</v>
      </c>
      <c r="E178" s="17">
        <f t="shared" si="63"/>
        <v>0</v>
      </c>
      <c r="F178" s="25">
        <f t="shared" si="64"/>
        <v>0</v>
      </c>
      <c r="G178" s="192" t="e">
        <f t="shared" si="65"/>
        <v>#DIV/0!</v>
      </c>
      <c r="H178" s="17">
        <f t="shared" si="66"/>
        <v>0</v>
      </c>
      <c r="I178" s="193" t="e">
        <f t="shared" si="67"/>
        <v>#DIV/0!</v>
      </c>
      <c r="J178" s="1"/>
      <c r="K178" s="1"/>
      <c r="L178" s="1"/>
    </row>
    <row r="179" spans="1:12" ht="13">
      <c r="A179" s="47"/>
      <c r="B179" s="190">
        <v>0</v>
      </c>
      <c r="C179" s="189">
        <f t="shared" si="68"/>
        <v>18491.666666666668</v>
      </c>
      <c r="D179" s="24">
        <f t="shared" si="69"/>
        <v>0</v>
      </c>
      <c r="E179" s="17">
        <f t="shared" si="63"/>
        <v>0</v>
      </c>
      <c r="F179" s="25">
        <f t="shared" si="64"/>
        <v>0</v>
      </c>
      <c r="G179" s="192" t="e">
        <f t="shared" si="65"/>
        <v>#DIV/0!</v>
      </c>
      <c r="H179" s="17">
        <f t="shared" si="66"/>
        <v>0</v>
      </c>
      <c r="I179" s="193" t="e">
        <f t="shared" si="67"/>
        <v>#DIV/0!</v>
      </c>
      <c r="J179" s="1"/>
      <c r="K179" s="1"/>
      <c r="L179" s="1"/>
    </row>
    <row r="180" spans="1:12" ht="13">
      <c r="A180" s="47"/>
      <c r="B180" s="191">
        <v>0</v>
      </c>
      <c r="C180" s="189">
        <f t="shared" si="68"/>
        <v>18491.666666666668</v>
      </c>
      <c r="D180" s="24">
        <f t="shared" si="69"/>
        <v>0</v>
      </c>
      <c r="E180" s="17">
        <f t="shared" si="63"/>
        <v>0</v>
      </c>
      <c r="F180" s="25">
        <f t="shared" si="64"/>
        <v>0</v>
      </c>
      <c r="G180" s="192" t="e">
        <f t="shared" si="65"/>
        <v>#DIV/0!</v>
      </c>
      <c r="H180" s="17">
        <f t="shared" si="66"/>
        <v>0</v>
      </c>
      <c r="I180" s="193" t="e">
        <f t="shared" si="67"/>
        <v>#DIV/0!</v>
      </c>
      <c r="J180" s="1"/>
      <c r="K180" s="1"/>
    </row>
    <row r="181" spans="1:12" ht="13">
      <c r="A181" s="47"/>
      <c r="B181" s="190">
        <v>0</v>
      </c>
      <c r="C181" s="189">
        <f>$G$28</f>
        <v>18491.666666666668</v>
      </c>
      <c r="D181" s="24">
        <f>$G$170</f>
        <v>0</v>
      </c>
      <c r="E181" s="17">
        <f t="shared" si="63"/>
        <v>0</v>
      </c>
      <c r="F181" s="25">
        <f t="shared" si="64"/>
        <v>0</v>
      </c>
      <c r="G181" s="192" t="e">
        <f t="shared" si="65"/>
        <v>#DIV/0!</v>
      </c>
      <c r="H181" s="17">
        <f t="shared" si="66"/>
        <v>0</v>
      </c>
      <c r="I181" s="193" t="e">
        <f t="shared" si="67"/>
        <v>#DIV/0!</v>
      </c>
      <c r="J181" s="1"/>
      <c r="K181" s="1"/>
      <c r="L181" s="1"/>
    </row>
    <row r="182" spans="1:12" ht="13">
      <c r="A182" s="47"/>
      <c r="B182" s="191">
        <v>0</v>
      </c>
      <c r="C182" s="189">
        <f t="shared" si="68"/>
        <v>18491.666666666668</v>
      </c>
      <c r="D182" s="24">
        <f t="shared" si="69"/>
        <v>0</v>
      </c>
      <c r="E182" s="17">
        <f t="shared" si="63"/>
        <v>0</v>
      </c>
      <c r="F182" s="25">
        <f t="shared" si="64"/>
        <v>0</v>
      </c>
      <c r="G182" s="192" t="e">
        <f t="shared" si="65"/>
        <v>#DIV/0!</v>
      </c>
      <c r="H182" s="17">
        <f t="shared" si="66"/>
        <v>0</v>
      </c>
      <c r="I182" s="193" t="e">
        <f t="shared" si="67"/>
        <v>#DIV/0!</v>
      </c>
      <c r="J182" s="1"/>
      <c r="K182" s="1"/>
      <c r="L182" s="1"/>
    </row>
    <row r="183" spans="1:12" ht="13">
      <c r="A183" s="47"/>
      <c r="B183" s="190">
        <v>0</v>
      </c>
      <c r="C183" s="189">
        <f t="shared" si="68"/>
        <v>18491.666666666668</v>
      </c>
      <c r="D183" s="24">
        <f t="shared" si="69"/>
        <v>0</v>
      </c>
      <c r="E183" s="17">
        <f t="shared" si="63"/>
        <v>0</v>
      </c>
      <c r="F183" s="25">
        <f t="shared" si="64"/>
        <v>0</v>
      </c>
      <c r="G183" s="192" t="e">
        <f t="shared" si="65"/>
        <v>#DIV/0!</v>
      </c>
      <c r="H183" s="17">
        <f t="shared" si="66"/>
        <v>0</v>
      </c>
      <c r="I183" s="193" t="e">
        <f t="shared" si="67"/>
        <v>#DIV/0!</v>
      </c>
      <c r="J183" s="1"/>
      <c r="K183" s="1"/>
      <c r="L183" s="1"/>
    </row>
    <row r="184" spans="1:12" ht="13">
      <c r="A184" s="47"/>
      <c r="B184" s="191">
        <v>0</v>
      </c>
      <c r="C184" s="189">
        <f t="shared" si="68"/>
        <v>18491.666666666668</v>
      </c>
      <c r="D184" s="24">
        <f t="shared" si="69"/>
        <v>0</v>
      </c>
      <c r="E184" s="17">
        <f t="shared" si="63"/>
        <v>0</v>
      </c>
      <c r="F184" s="25">
        <f t="shared" si="64"/>
        <v>0</v>
      </c>
      <c r="G184" s="192" t="e">
        <f t="shared" si="65"/>
        <v>#DIV/0!</v>
      </c>
      <c r="H184" s="17">
        <f t="shared" si="66"/>
        <v>0</v>
      </c>
      <c r="I184" s="193" t="e">
        <f t="shared" si="67"/>
        <v>#DIV/0!</v>
      </c>
      <c r="J184" s="1"/>
      <c r="K184" s="1"/>
    </row>
    <row r="185" spans="1:12" ht="13">
      <c r="A185" s="47"/>
      <c r="B185" s="190">
        <v>0</v>
      </c>
      <c r="C185" s="189">
        <f>$G$28</f>
        <v>18491.666666666668</v>
      </c>
      <c r="D185" s="24">
        <f>$G$170</f>
        <v>0</v>
      </c>
      <c r="E185" s="17">
        <f t="shared" si="63"/>
        <v>0</v>
      </c>
      <c r="F185" s="25">
        <f t="shared" si="64"/>
        <v>0</v>
      </c>
      <c r="G185" s="192" t="e">
        <f t="shared" si="65"/>
        <v>#DIV/0!</v>
      </c>
      <c r="H185" s="17">
        <f t="shared" si="66"/>
        <v>0</v>
      </c>
      <c r="I185" s="193" t="e">
        <f t="shared" si="67"/>
        <v>#DIV/0!</v>
      </c>
      <c r="J185" s="1"/>
      <c r="K185" s="1"/>
      <c r="L185" s="1"/>
    </row>
    <row r="186" spans="1:12" ht="13">
      <c r="A186" s="47"/>
      <c r="B186" s="191">
        <v>0</v>
      </c>
      <c r="C186" s="189">
        <f t="shared" si="68"/>
        <v>18491.666666666668</v>
      </c>
      <c r="D186" s="24">
        <f t="shared" si="69"/>
        <v>0</v>
      </c>
      <c r="E186" s="17">
        <f t="shared" si="63"/>
        <v>0</v>
      </c>
      <c r="F186" s="25">
        <f t="shared" si="64"/>
        <v>0</v>
      </c>
      <c r="G186" s="192" t="e">
        <f t="shared" si="65"/>
        <v>#DIV/0!</v>
      </c>
      <c r="H186" s="17">
        <f t="shared" si="66"/>
        <v>0</v>
      </c>
      <c r="I186" s="193" t="e">
        <f t="shared" si="67"/>
        <v>#DIV/0!</v>
      </c>
      <c r="J186" s="1"/>
      <c r="K186" s="1"/>
      <c r="L186" s="1"/>
    </row>
    <row r="187" spans="1:12" ht="13">
      <c r="A187" s="47"/>
      <c r="B187" s="190">
        <v>0</v>
      </c>
      <c r="C187" s="189">
        <f t="shared" si="68"/>
        <v>18491.666666666668</v>
      </c>
      <c r="D187" s="24">
        <f t="shared" si="69"/>
        <v>0</v>
      </c>
      <c r="E187" s="17">
        <f t="shared" si="63"/>
        <v>0</v>
      </c>
      <c r="F187" s="25">
        <f t="shared" si="64"/>
        <v>0</v>
      </c>
      <c r="G187" s="192" t="e">
        <f t="shared" si="65"/>
        <v>#DIV/0!</v>
      </c>
      <c r="H187" s="17">
        <f t="shared" si="66"/>
        <v>0</v>
      </c>
      <c r="I187" s="193" t="e">
        <f t="shared" si="67"/>
        <v>#DIV/0!</v>
      </c>
      <c r="J187" s="1"/>
      <c r="K187" s="1"/>
      <c r="L187" s="1"/>
    </row>
    <row r="188" spans="1:12" ht="13">
      <c r="A188" s="47"/>
      <c r="B188" s="191">
        <v>0</v>
      </c>
      <c r="C188" s="189">
        <f t="shared" si="68"/>
        <v>18491.666666666668</v>
      </c>
      <c r="D188" s="24">
        <f t="shared" si="69"/>
        <v>0</v>
      </c>
      <c r="E188" s="17">
        <f t="shared" si="63"/>
        <v>0</v>
      </c>
      <c r="F188" s="25">
        <f t="shared" si="64"/>
        <v>0</v>
      </c>
      <c r="G188" s="192" t="e">
        <f t="shared" si="65"/>
        <v>#DIV/0!</v>
      </c>
      <c r="H188" s="17">
        <f t="shared" si="66"/>
        <v>0</v>
      </c>
      <c r="I188" s="193" t="e">
        <f t="shared" si="67"/>
        <v>#DIV/0!</v>
      </c>
      <c r="J188" s="1"/>
      <c r="K188" s="1"/>
    </row>
    <row r="189" spans="1:12" ht="13">
      <c r="A189" s="47"/>
      <c r="B189" s="190">
        <v>0</v>
      </c>
      <c r="C189" s="189">
        <f>$G$28</f>
        <v>18491.666666666668</v>
      </c>
      <c r="D189" s="24">
        <f>$G$170</f>
        <v>0</v>
      </c>
      <c r="E189" s="17">
        <f t="shared" si="63"/>
        <v>0</v>
      </c>
      <c r="F189" s="25">
        <f t="shared" si="64"/>
        <v>0</v>
      </c>
      <c r="G189" s="192" t="e">
        <f t="shared" si="65"/>
        <v>#DIV/0!</v>
      </c>
      <c r="H189" s="17">
        <f t="shared" si="66"/>
        <v>0</v>
      </c>
      <c r="I189" s="193" t="e">
        <f t="shared" si="67"/>
        <v>#DIV/0!</v>
      </c>
      <c r="J189" s="1"/>
      <c r="K189" s="1"/>
      <c r="L189" s="1"/>
    </row>
    <row r="190" spans="1:12" ht="13">
      <c r="A190" s="47"/>
      <c r="B190" s="191">
        <v>0</v>
      </c>
      <c r="C190" s="189">
        <f t="shared" si="68"/>
        <v>18491.666666666668</v>
      </c>
      <c r="D190" s="24">
        <f t="shared" si="69"/>
        <v>0</v>
      </c>
      <c r="E190" s="17">
        <f t="shared" si="63"/>
        <v>0</v>
      </c>
      <c r="F190" s="25">
        <f t="shared" si="64"/>
        <v>0</v>
      </c>
      <c r="G190" s="192" t="e">
        <f t="shared" si="65"/>
        <v>#DIV/0!</v>
      </c>
      <c r="H190" s="17">
        <f t="shared" si="66"/>
        <v>0</v>
      </c>
      <c r="I190" s="193" t="e">
        <f t="shared" si="67"/>
        <v>#DIV/0!</v>
      </c>
      <c r="J190" s="1"/>
      <c r="K190" s="1"/>
      <c r="L190" s="1"/>
    </row>
    <row r="191" spans="1:12" ht="13">
      <c r="A191" s="47"/>
      <c r="B191" s="190">
        <v>0</v>
      </c>
      <c r="C191" s="189">
        <f t="shared" si="68"/>
        <v>18491.666666666668</v>
      </c>
      <c r="D191" s="24">
        <f t="shared" si="69"/>
        <v>0</v>
      </c>
      <c r="E191" s="17">
        <f t="shared" si="63"/>
        <v>0</v>
      </c>
      <c r="F191" s="25">
        <f t="shared" si="64"/>
        <v>0</v>
      </c>
      <c r="G191" s="192" t="e">
        <f t="shared" si="65"/>
        <v>#DIV/0!</v>
      </c>
      <c r="H191" s="17">
        <f t="shared" si="66"/>
        <v>0</v>
      </c>
      <c r="I191" s="193" t="e">
        <f t="shared" si="67"/>
        <v>#DIV/0!</v>
      </c>
      <c r="J191" s="1"/>
      <c r="K191" s="1"/>
      <c r="L191" s="1"/>
    </row>
    <row r="192" spans="1:12" ht="13">
      <c r="A192" s="47"/>
      <c r="B192" s="191">
        <v>0</v>
      </c>
      <c r="C192" s="189">
        <f t="shared" si="68"/>
        <v>18491.666666666668</v>
      </c>
      <c r="D192" s="24">
        <f t="shared" si="69"/>
        <v>0</v>
      </c>
      <c r="E192" s="17">
        <f t="shared" si="63"/>
        <v>0</v>
      </c>
      <c r="F192" s="25">
        <f t="shared" si="64"/>
        <v>0</v>
      </c>
      <c r="G192" s="192" t="e">
        <f t="shared" si="65"/>
        <v>#DIV/0!</v>
      </c>
      <c r="H192" s="17">
        <f t="shared" si="66"/>
        <v>0</v>
      </c>
      <c r="I192" s="193" t="e">
        <f t="shared" si="67"/>
        <v>#DIV/0!</v>
      </c>
      <c r="J192" s="1"/>
      <c r="K192" s="1"/>
    </row>
    <row r="193" spans="1:12" ht="13">
      <c r="A193" s="47"/>
      <c r="B193" s="190">
        <v>0</v>
      </c>
      <c r="C193" s="189">
        <f>$G$28</f>
        <v>18491.666666666668</v>
      </c>
      <c r="D193" s="24">
        <f>$G$170</f>
        <v>0</v>
      </c>
      <c r="E193" s="17">
        <f t="shared" si="63"/>
        <v>0</v>
      </c>
      <c r="F193" s="25">
        <f t="shared" si="64"/>
        <v>0</v>
      </c>
      <c r="G193" s="192" t="e">
        <f t="shared" si="65"/>
        <v>#DIV/0!</v>
      </c>
      <c r="H193" s="17">
        <f t="shared" si="66"/>
        <v>0</v>
      </c>
      <c r="I193" s="193" t="e">
        <f t="shared" si="67"/>
        <v>#DIV/0!</v>
      </c>
      <c r="J193" s="1"/>
      <c r="K193" s="1"/>
    </row>
    <row r="194" spans="1:12" ht="13">
      <c r="A194" s="47"/>
      <c r="B194" s="191">
        <v>0</v>
      </c>
      <c r="C194" s="189">
        <f t="shared" si="68"/>
        <v>18491.666666666668</v>
      </c>
      <c r="D194" s="24">
        <f t="shared" si="69"/>
        <v>0</v>
      </c>
      <c r="E194" s="17">
        <f t="shared" si="63"/>
        <v>0</v>
      </c>
      <c r="F194" s="25">
        <f t="shared" si="64"/>
        <v>0</v>
      </c>
      <c r="G194" s="192" t="e">
        <f t="shared" si="65"/>
        <v>#DIV/0!</v>
      </c>
      <c r="H194" s="17">
        <f t="shared" si="66"/>
        <v>0</v>
      </c>
      <c r="I194" s="193" t="e">
        <f t="shared" si="67"/>
        <v>#DIV/0!</v>
      </c>
      <c r="J194" s="1"/>
      <c r="K194" s="1"/>
    </row>
    <row r="195" spans="1:12" ht="13">
      <c r="A195" s="47"/>
      <c r="B195" s="190">
        <v>0</v>
      </c>
      <c r="C195" s="189">
        <f t="shared" si="68"/>
        <v>18491.666666666668</v>
      </c>
      <c r="D195" s="24">
        <f t="shared" si="69"/>
        <v>0</v>
      </c>
      <c r="E195" s="17">
        <f t="shared" si="63"/>
        <v>0</v>
      </c>
      <c r="F195" s="25">
        <f t="shared" si="64"/>
        <v>0</v>
      </c>
      <c r="G195" s="192" t="e">
        <f t="shared" si="65"/>
        <v>#DIV/0!</v>
      </c>
      <c r="H195" s="17">
        <f t="shared" si="66"/>
        <v>0</v>
      </c>
      <c r="I195" s="193" t="e">
        <f t="shared" si="67"/>
        <v>#DIV/0!</v>
      </c>
      <c r="J195" s="1"/>
      <c r="K195" s="1"/>
    </row>
    <row r="196" spans="1:12" ht="13">
      <c r="A196" s="47"/>
      <c r="B196" s="191">
        <v>0</v>
      </c>
      <c r="C196" s="189">
        <f t="shared" si="68"/>
        <v>18491.666666666668</v>
      </c>
      <c r="D196" s="24">
        <f t="shared" si="69"/>
        <v>0</v>
      </c>
      <c r="E196" s="17">
        <f t="shared" si="63"/>
        <v>0</v>
      </c>
      <c r="F196" s="25">
        <f t="shared" si="64"/>
        <v>0</v>
      </c>
      <c r="G196" s="192" t="e">
        <f t="shared" si="65"/>
        <v>#DIV/0!</v>
      </c>
      <c r="H196" s="17">
        <f t="shared" si="66"/>
        <v>0</v>
      </c>
      <c r="I196" s="193" t="e">
        <f t="shared" si="67"/>
        <v>#DIV/0!</v>
      </c>
      <c r="J196" s="1"/>
      <c r="K196" s="1"/>
    </row>
    <row r="197" spans="1:12" ht="13">
      <c r="A197" s="47"/>
      <c r="B197" s="190">
        <v>0</v>
      </c>
      <c r="C197" s="189">
        <f>$G$28</f>
        <v>18491.666666666668</v>
      </c>
      <c r="D197" s="24">
        <f>$G$170</f>
        <v>0</v>
      </c>
      <c r="E197" s="17">
        <f t="shared" si="63"/>
        <v>0</v>
      </c>
      <c r="F197" s="25">
        <f t="shared" si="64"/>
        <v>0</v>
      </c>
      <c r="G197" s="192" t="e">
        <f t="shared" si="65"/>
        <v>#DIV/0!</v>
      </c>
      <c r="H197" s="17">
        <f t="shared" si="66"/>
        <v>0</v>
      </c>
      <c r="I197" s="193" t="e">
        <f t="shared" si="67"/>
        <v>#DIV/0!</v>
      </c>
      <c r="J197" s="1"/>
      <c r="K197" s="1"/>
    </row>
    <row r="198" spans="1:12" ht="13">
      <c r="A198" s="47"/>
      <c r="B198" s="191">
        <v>0</v>
      </c>
      <c r="C198" s="189">
        <f t="shared" si="68"/>
        <v>18491.666666666668</v>
      </c>
      <c r="D198" s="24">
        <f t="shared" si="69"/>
        <v>0</v>
      </c>
      <c r="E198" s="17">
        <f t="shared" si="63"/>
        <v>0</v>
      </c>
      <c r="F198" s="25">
        <f t="shared" si="64"/>
        <v>0</v>
      </c>
      <c r="G198" s="192" t="e">
        <f t="shared" si="65"/>
        <v>#DIV/0!</v>
      </c>
      <c r="H198" s="17">
        <f t="shared" si="66"/>
        <v>0</v>
      </c>
      <c r="I198" s="193" t="e">
        <f t="shared" si="67"/>
        <v>#DIV/0!</v>
      </c>
      <c r="J198" s="1"/>
      <c r="K198" s="1"/>
    </row>
    <row r="199" spans="1:12" ht="13">
      <c r="A199" s="47"/>
      <c r="B199" s="190">
        <v>0</v>
      </c>
      <c r="C199" s="189">
        <f t="shared" si="68"/>
        <v>18491.666666666668</v>
      </c>
      <c r="D199" s="24">
        <f t="shared" si="69"/>
        <v>0</v>
      </c>
      <c r="E199" s="17">
        <f t="shared" si="63"/>
        <v>0</v>
      </c>
      <c r="F199" s="25">
        <f t="shared" si="64"/>
        <v>0</v>
      </c>
      <c r="G199" s="192" t="e">
        <f t="shared" si="65"/>
        <v>#DIV/0!</v>
      </c>
      <c r="H199" s="17">
        <f t="shared" si="66"/>
        <v>0</v>
      </c>
      <c r="I199" s="193" t="e">
        <f t="shared" si="67"/>
        <v>#DIV/0!</v>
      </c>
      <c r="J199" s="1"/>
      <c r="K199" s="1"/>
    </row>
    <row r="200" spans="1:12" ht="13">
      <c r="A200" s="47"/>
      <c r="B200" s="191">
        <v>0</v>
      </c>
      <c r="C200" s="189">
        <f t="shared" si="68"/>
        <v>18491.666666666668</v>
      </c>
      <c r="D200" s="24">
        <f t="shared" si="69"/>
        <v>0</v>
      </c>
      <c r="E200" s="17">
        <f t="shared" si="63"/>
        <v>0</v>
      </c>
      <c r="F200" s="25">
        <f t="shared" si="64"/>
        <v>0</v>
      </c>
      <c r="G200" s="192" t="e">
        <f t="shared" si="65"/>
        <v>#DIV/0!</v>
      </c>
      <c r="H200" s="17">
        <f t="shared" si="66"/>
        <v>0</v>
      </c>
      <c r="I200" s="193" t="e">
        <f t="shared" si="67"/>
        <v>#DIV/0!</v>
      </c>
      <c r="J200" s="1"/>
      <c r="K200" s="1"/>
    </row>
    <row r="201" spans="1:12" ht="13">
      <c r="A201" s="47"/>
      <c r="B201" s="190">
        <v>0</v>
      </c>
      <c r="C201" s="189">
        <f>$G$28</f>
        <v>18491.666666666668</v>
      </c>
      <c r="D201" s="24">
        <f>$G$170</f>
        <v>0</v>
      </c>
      <c r="E201" s="17">
        <f t="shared" si="63"/>
        <v>0</v>
      </c>
      <c r="F201" s="25">
        <f t="shared" si="64"/>
        <v>0</v>
      </c>
      <c r="G201" s="192" t="e">
        <f t="shared" si="65"/>
        <v>#DIV/0!</v>
      </c>
      <c r="H201" s="17">
        <f t="shared" si="66"/>
        <v>0</v>
      </c>
      <c r="I201" s="193" t="e">
        <f t="shared" si="67"/>
        <v>#DIV/0!</v>
      </c>
      <c r="J201" s="1"/>
      <c r="K201" s="1"/>
    </row>
    <row r="202" spans="1:12" ht="13">
      <c r="A202" s="47"/>
      <c r="B202" s="191">
        <v>0</v>
      </c>
      <c r="C202" s="189">
        <f t="shared" si="68"/>
        <v>18491.666666666668</v>
      </c>
      <c r="D202" s="24">
        <f t="shared" si="69"/>
        <v>0</v>
      </c>
      <c r="E202" s="17">
        <f t="shared" si="63"/>
        <v>0</v>
      </c>
      <c r="F202" s="25">
        <f t="shared" si="64"/>
        <v>0</v>
      </c>
      <c r="G202" s="192" t="e">
        <f t="shared" si="65"/>
        <v>#DIV/0!</v>
      </c>
      <c r="H202" s="17">
        <f t="shared" si="66"/>
        <v>0</v>
      </c>
      <c r="I202" s="193" t="e">
        <f t="shared" si="67"/>
        <v>#DIV/0!</v>
      </c>
      <c r="J202" s="1"/>
      <c r="K202" s="1"/>
    </row>
    <row r="203" spans="1:12" ht="13">
      <c r="A203" s="47"/>
      <c r="B203" s="190">
        <v>0</v>
      </c>
      <c r="C203" s="189">
        <f t="shared" si="68"/>
        <v>18491.666666666668</v>
      </c>
      <c r="D203" s="24">
        <f t="shared" si="69"/>
        <v>0</v>
      </c>
      <c r="E203" s="17">
        <f t="shared" si="63"/>
        <v>0</v>
      </c>
      <c r="F203" s="25">
        <f t="shared" si="64"/>
        <v>0</v>
      </c>
      <c r="G203" s="192" t="e">
        <f t="shared" si="65"/>
        <v>#DIV/0!</v>
      </c>
      <c r="H203" s="17">
        <f t="shared" si="66"/>
        <v>0</v>
      </c>
      <c r="I203" s="193" t="e">
        <f t="shared" si="67"/>
        <v>#DIV/0!</v>
      </c>
      <c r="J203" s="1"/>
      <c r="K203" s="1"/>
    </row>
    <row r="204" spans="1:12" ht="13">
      <c r="A204" s="47"/>
      <c r="B204" s="191">
        <v>0</v>
      </c>
      <c r="C204" s="189">
        <f t="shared" si="68"/>
        <v>18491.666666666668</v>
      </c>
      <c r="D204" s="24">
        <f t="shared" si="69"/>
        <v>0</v>
      </c>
      <c r="E204" s="17">
        <f t="shared" si="63"/>
        <v>0</v>
      </c>
      <c r="F204" s="25">
        <f t="shared" si="64"/>
        <v>0</v>
      </c>
      <c r="G204" s="192" t="e">
        <f t="shared" si="65"/>
        <v>#DIV/0!</v>
      </c>
      <c r="H204" s="17">
        <f t="shared" si="66"/>
        <v>0</v>
      </c>
      <c r="I204" s="193" t="e">
        <f t="shared" si="67"/>
        <v>#DIV/0!</v>
      </c>
      <c r="J204" s="1"/>
      <c r="K204" s="1"/>
    </row>
    <row r="205" spans="1:12" ht="13">
      <c r="A205" s="197"/>
      <c r="B205" s="198">
        <v>0</v>
      </c>
      <c r="C205" s="199"/>
      <c r="D205" s="200">
        <f t="shared" si="69"/>
        <v>0</v>
      </c>
      <c r="E205" s="201">
        <f t="shared" si="63"/>
        <v>0</v>
      </c>
      <c r="F205" s="202"/>
      <c r="G205" s="203"/>
      <c r="H205" s="230" t="s">
        <v>113</v>
      </c>
      <c r="I205" s="230"/>
      <c r="J205" s="230"/>
      <c r="K205" s="230"/>
      <c r="L205" s="1"/>
    </row>
    <row r="206" spans="1:12" ht="13">
      <c r="A206" s="197"/>
      <c r="B206" s="204">
        <v>0</v>
      </c>
      <c r="C206" s="199"/>
      <c r="D206" s="200">
        <f t="shared" si="69"/>
        <v>0</v>
      </c>
      <c r="E206" s="201">
        <f t="shared" si="63"/>
        <v>0</v>
      </c>
      <c r="F206" s="202"/>
      <c r="G206" s="203"/>
      <c r="H206" s="230"/>
      <c r="I206" s="230"/>
      <c r="J206" s="230"/>
      <c r="K206" s="230"/>
      <c r="L206" s="1"/>
    </row>
    <row r="207" spans="1:12" ht="13">
      <c r="A207" s="197"/>
      <c r="B207" s="198">
        <v>0</v>
      </c>
      <c r="C207" s="199"/>
      <c r="D207" s="200">
        <f t="shared" si="69"/>
        <v>0</v>
      </c>
      <c r="E207" s="201">
        <f t="shared" si="63"/>
        <v>0</v>
      </c>
      <c r="F207" s="202"/>
      <c r="G207" s="203"/>
      <c r="H207" s="230"/>
      <c r="I207" s="230"/>
      <c r="J207" s="230"/>
      <c r="K207" s="230"/>
    </row>
    <row r="208" spans="1:12" ht="13">
      <c r="A208" s="197"/>
      <c r="B208" s="204">
        <v>0</v>
      </c>
      <c r="C208" s="199"/>
      <c r="D208" s="200">
        <f t="shared" si="69"/>
        <v>0</v>
      </c>
      <c r="E208" s="201">
        <f t="shared" si="63"/>
        <v>0</v>
      </c>
      <c r="F208" s="202"/>
      <c r="G208" s="203"/>
      <c r="H208" s="230"/>
      <c r="I208" s="230"/>
      <c r="J208" s="230"/>
      <c r="K208" s="230"/>
      <c r="L208" s="1"/>
    </row>
    <row r="209" spans="1:12" ht="13">
      <c r="A209" s="197"/>
      <c r="B209" s="198">
        <v>0</v>
      </c>
      <c r="C209" s="199"/>
      <c r="D209" s="200">
        <f t="shared" si="69"/>
        <v>0</v>
      </c>
      <c r="E209" s="201">
        <f t="shared" si="63"/>
        <v>0</v>
      </c>
      <c r="F209" s="202"/>
      <c r="G209" s="203"/>
      <c r="H209" s="230"/>
      <c r="I209" s="230"/>
      <c r="J209" s="230"/>
      <c r="K209" s="230"/>
      <c r="L209" s="1"/>
    </row>
    <row r="210" spans="1:12" ht="13">
      <c r="A210" s="197"/>
      <c r="B210" s="204">
        <v>0</v>
      </c>
      <c r="C210" s="199"/>
      <c r="D210" s="200">
        <f t="shared" si="69"/>
        <v>0</v>
      </c>
      <c r="E210" s="201">
        <f t="shared" si="63"/>
        <v>0</v>
      </c>
      <c r="F210" s="202"/>
      <c r="G210" s="203"/>
      <c r="H210" s="230"/>
      <c r="I210" s="230"/>
      <c r="J210" s="230"/>
      <c r="K210" s="230"/>
      <c r="L210" s="1"/>
    </row>
    <row r="211" spans="1:12" ht="13">
      <c r="A211" s="53"/>
      <c r="B211" s="195">
        <f>SUM(B173:B210)</f>
        <v>0</v>
      </c>
      <c r="C211" s="57"/>
      <c r="D211" s="57"/>
      <c r="E211" s="57"/>
      <c r="F211" s="57"/>
      <c r="G211" s="57"/>
      <c r="H211" s="57"/>
      <c r="I211" s="57"/>
      <c r="J211" s="57"/>
      <c r="K211" s="57"/>
    </row>
    <row r="212" spans="1:12" ht="13.5" thickBot="1">
      <c r="B212" s="1"/>
      <c r="C212" s="1"/>
      <c r="D212" s="1"/>
      <c r="E212" s="1"/>
      <c r="F212" s="1"/>
      <c r="G212" s="1"/>
      <c r="H212" s="1"/>
      <c r="I212" s="1"/>
      <c r="J212" s="1"/>
      <c r="K212" s="1"/>
    </row>
    <row r="213" spans="1:12" ht="13.5" thickBot="1">
      <c r="A213" s="21" t="s">
        <v>40</v>
      </c>
      <c r="B213" s="34"/>
      <c r="C213" s="34"/>
      <c r="D213" s="34"/>
      <c r="E213" s="1"/>
      <c r="F213" s="22" t="s">
        <v>34</v>
      </c>
      <c r="G213" s="23">
        <f>$G$32/9</f>
        <v>0</v>
      </c>
      <c r="H213" s="6"/>
      <c r="J213" s="6"/>
      <c r="K213" s="1"/>
    </row>
    <row r="214" spans="1:12" ht="13">
      <c r="B214" s="16"/>
      <c r="C214" s="1"/>
      <c r="D214" s="1"/>
      <c r="E214" s="1"/>
      <c r="F214" s="1"/>
      <c r="G214" s="1"/>
      <c r="H214" s="35"/>
      <c r="I214" s="35"/>
      <c r="J214" s="35"/>
      <c r="K214" s="1"/>
    </row>
    <row r="215" spans="1:12" ht="67.5">
      <c r="A215" s="2" t="s">
        <v>46</v>
      </c>
      <c r="B215" s="51" t="s">
        <v>4</v>
      </c>
      <c r="C215" s="46" t="s">
        <v>6</v>
      </c>
      <c r="D215" s="51" t="s">
        <v>39</v>
      </c>
      <c r="E215" s="45" t="s">
        <v>9</v>
      </c>
      <c r="F215" s="45" t="s">
        <v>7</v>
      </c>
      <c r="G215" s="45" t="s">
        <v>8</v>
      </c>
      <c r="H215" s="45" t="s">
        <v>60</v>
      </c>
      <c r="I215" s="45" t="s">
        <v>61</v>
      </c>
      <c r="J215" s="1"/>
      <c r="K215" s="1"/>
    </row>
    <row r="216" spans="1:12" ht="13">
      <c r="A216" s="48"/>
      <c r="B216" s="190">
        <v>0</v>
      </c>
      <c r="C216" s="189">
        <f>$I$28</f>
        <v>18491.666666666668</v>
      </c>
      <c r="D216" s="24">
        <f>$G$213</f>
        <v>0</v>
      </c>
      <c r="E216" s="17">
        <f t="shared" ref="E216:E253" si="70">B216*D216</f>
        <v>0</v>
      </c>
      <c r="F216" s="25">
        <f t="shared" ref="F216:F247" si="71">B216*C216</f>
        <v>0</v>
      </c>
      <c r="G216" s="192" t="e">
        <f t="shared" ref="G216:G247" si="72">F216/D216</f>
        <v>#DIV/0!</v>
      </c>
      <c r="H216" s="17">
        <f t="shared" ref="H216:H247" si="73">E216-F216</f>
        <v>0</v>
      </c>
      <c r="I216" s="193" t="e">
        <f t="shared" ref="I216:I247" si="74">H216/D216</f>
        <v>#DIV/0!</v>
      </c>
      <c r="J216" s="1"/>
      <c r="K216" s="1" t="s">
        <v>2</v>
      </c>
    </row>
    <row r="217" spans="1:12" ht="13">
      <c r="A217" s="47"/>
      <c r="B217" s="191">
        <v>0</v>
      </c>
      <c r="C217" s="189">
        <f t="shared" ref="C217:C247" si="75">$I$28</f>
        <v>18491.666666666668</v>
      </c>
      <c r="D217" s="24">
        <f t="shared" ref="D217:D253" si="76">$G$213</f>
        <v>0</v>
      </c>
      <c r="E217" s="17">
        <f t="shared" si="70"/>
        <v>0</v>
      </c>
      <c r="F217" s="25">
        <f t="shared" si="71"/>
        <v>0</v>
      </c>
      <c r="G217" s="192" t="e">
        <f t="shared" si="72"/>
        <v>#DIV/0!</v>
      </c>
      <c r="H217" s="17">
        <f t="shared" si="73"/>
        <v>0</v>
      </c>
      <c r="I217" s="193" t="e">
        <f t="shared" si="74"/>
        <v>#DIV/0!</v>
      </c>
      <c r="J217" s="1"/>
      <c r="K217" s="1"/>
    </row>
    <row r="218" spans="1:12" ht="13">
      <c r="A218" s="47"/>
      <c r="B218" s="190">
        <v>0</v>
      </c>
      <c r="C218" s="189">
        <f t="shared" si="75"/>
        <v>18491.666666666668</v>
      </c>
      <c r="D218" s="24">
        <f t="shared" si="76"/>
        <v>0</v>
      </c>
      <c r="E218" s="17">
        <f t="shared" si="70"/>
        <v>0</v>
      </c>
      <c r="F218" s="25">
        <f t="shared" si="71"/>
        <v>0</v>
      </c>
      <c r="G218" s="192" t="e">
        <f t="shared" si="72"/>
        <v>#DIV/0!</v>
      </c>
      <c r="H218" s="17">
        <f t="shared" si="73"/>
        <v>0</v>
      </c>
      <c r="I218" s="193" t="e">
        <f t="shared" si="74"/>
        <v>#DIV/0!</v>
      </c>
      <c r="J218" s="1"/>
      <c r="K218" s="1"/>
    </row>
    <row r="219" spans="1:12" ht="13">
      <c r="A219" s="47"/>
      <c r="B219" s="191">
        <v>0</v>
      </c>
      <c r="C219" s="189">
        <f t="shared" si="75"/>
        <v>18491.666666666668</v>
      </c>
      <c r="D219" s="24">
        <f t="shared" si="76"/>
        <v>0</v>
      </c>
      <c r="E219" s="17">
        <f t="shared" si="70"/>
        <v>0</v>
      </c>
      <c r="F219" s="25">
        <f t="shared" si="71"/>
        <v>0</v>
      </c>
      <c r="G219" s="192" t="e">
        <f t="shared" si="72"/>
        <v>#DIV/0!</v>
      </c>
      <c r="H219" s="17">
        <f t="shared" si="73"/>
        <v>0</v>
      </c>
      <c r="I219" s="193" t="e">
        <f t="shared" si="74"/>
        <v>#DIV/0!</v>
      </c>
      <c r="J219" s="1"/>
      <c r="K219" s="1"/>
    </row>
    <row r="220" spans="1:12" ht="13">
      <c r="A220" s="47"/>
      <c r="B220" s="190">
        <v>0</v>
      </c>
      <c r="C220" s="189">
        <f>$I$28</f>
        <v>18491.666666666668</v>
      </c>
      <c r="D220" s="24">
        <f>$G$213</f>
        <v>0</v>
      </c>
      <c r="E220" s="17">
        <f t="shared" si="70"/>
        <v>0</v>
      </c>
      <c r="F220" s="25">
        <f t="shared" si="71"/>
        <v>0</v>
      </c>
      <c r="G220" s="192" t="e">
        <f t="shared" si="72"/>
        <v>#DIV/0!</v>
      </c>
      <c r="H220" s="17">
        <f t="shared" si="73"/>
        <v>0</v>
      </c>
      <c r="I220" s="193" t="e">
        <f t="shared" si="74"/>
        <v>#DIV/0!</v>
      </c>
      <c r="J220" s="1"/>
      <c r="K220" s="1" t="s">
        <v>2</v>
      </c>
    </row>
    <row r="221" spans="1:12" ht="13">
      <c r="A221" s="47"/>
      <c r="B221" s="191">
        <v>0</v>
      </c>
      <c r="C221" s="189">
        <f t="shared" si="75"/>
        <v>18491.666666666668</v>
      </c>
      <c r="D221" s="24">
        <f t="shared" si="76"/>
        <v>0</v>
      </c>
      <c r="E221" s="17">
        <f t="shared" si="70"/>
        <v>0</v>
      </c>
      <c r="F221" s="25">
        <f t="shared" si="71"/>
        <v>0</v>
      </c>
      <c r="G221" s="192" t="e">
        <f t="shared" si="72"/>
        <v>#DIV/0!</v>
      </c>
      <c r="H221" s="17">
        <f t="shared" si="73"/>
        <v>0</v>
      </c>
      <c r="I221" s="193" t="e">
        <f t="shared" si="74"/>
        <v>#DIV/0!</v>
      </c>
      <c r="J221" s="1"/>
      <c r="K221" s="1"/>
    </row>
    <row r="222" spans="1:12" ht="13">
      <c r="A222" s="47"/>
      <c r="B222" s="190">
        <v>0</v>
      </c>
      <c r="C222" s="189">
        <f t="shared" si="75"/>
        <v>18491.666666666668</v>
      </c>
      <c r="D222" s="24">
        <f t="shared" si="76"/>
        <v>0</v>
      </c>
      <c r="E222" s="17">
        <f t="shared" si="70"/>
        <v>0</v>
      </c>
      <c r="F222" s="25">
        <f t="shared" si="71"/>
        <v>0</v>
      </c>
      <c r="G222" s="192" t="e">
        <f t="shared" si="72"/>
        <v>#DIV/0!</v>
      </c>
      <c r="H222" s="17">
        <f t="shared" si="73"/>
        <v>0</v>
      </c>
      <c r="I222" s="193" t="e">
        <f t="shared" si="74"/>
        <v>#DIV/0!</v>
      </c>
      <c r="J222" s="1"/>
      <c r="K222" s="1"/>
    </row>
    <row r="223" spans="1:12" ht="13">
      <c r="A223" s="47"/>
      <c r="B223" s="191">
        <v>0</v>
      </c>
      <c r="C223" s="189">
        <f t="shared" si="75"/>
        <v>18491.666666666668</v>
      </c>
      <c r="D223" s="24">
        <f t="shared" si="76"/>
        <v>0</v>
      </c>
      <c r="E223" s="17">
        <f t="shared" si="70"/>
        <v>0</v>
      </c>
      <c r="F223" s="25">
        <f t="shared" si="71"/>
        <v>0</v>
      </c>
      <c r="G223" s="192" t="e">
        <f t="shared" si="72"/>
        <v>#DIV/0!</v>
      </c>
      <c r="H223" s="17">
        <f t="shared" si="73"/>
        <v>0</v>
      </c>
      <c r="I223" s="193" t="e">
        <f t="shared" si="74"/>
        <v>#DIV/0!</v>
      </c>
      <c r="J223" s="1"/>
      <c r="K223" s="1"/>
    </row>
    <row r="224" spans="1:12" ht="13">
      <c r="A224" s="47"/>
      <c r="B224" s="190">
        <v>0</v>
      </c>
      <c r="C224" s="189">
        <f>$I$28</f>
        <v>18491.666666666668</v>
      </c>
      <c r="D224" s="24">
        <f>$G$213</f>
        <v>0</v>
      </c>
      <c r="E224" s="17">
        <f t="shared" si="70"/>
        <v>0</v>
      </c>
      <c r="F224" s="25">
        <f t="shared" si="71"/>
        <v>0</v>
      </c>
      <c r="G224" s="192" t="e">
        <f t="shared" si="72"/>
        <v>#DIV/0!</v>
      </c>
      <c r="H224" s="17">
        <f t="shared" si="73"/>
        <v>0</v>
      </c>
      <c r="I224" s="193" t="e">
        <f t="shared" si="74"/>
        <v>#DIV/0!</v>
      </c>
      <c r="J224" s="1"/>
      <c r="K224" s="1" t="s">
        <v>2</v>
      </c>
    </row>
    <row r="225" spans="1:11" ht="13">
      <c r="A225" s="47"/>
      <c r="B225" s="191">
        <v>0</v>
      </c>
      <c r="C225" s="189">
        <f t="shared" si="75"/>
        <v>18491.666666666668</v>
      </c>
      <c r="D225" s="24">
        <f t="shared" si="76"/>
        <v>0</v>
      </c>
      <c r="E225" s="17">
        <f t="shared" si="70"/>
        <v>0</v>
      </c>
      <c r="F225" s="25">
        <f t="shared" si="71"/>
        <v>0</v>
      </c>
      <c r="G225" s="192" t="e">
        <f t="shared" si="72"/>
        <v>#DIV/0!</v>
      </c>
      <c r="H225" s="17">
        <f t="shared" si="73"/>
        <v>0</v>
      </c>
      <c r="I225" s="193" t="e">
        <f t="shared" si="74"/>
        <v>#DIV/0!</v>
      </c>
      <c r="J225" s="1"/>
      <c r="K225" s="1"/>
    </row>
    <row r="226" spans="1:11" ht="13">
      <c r="A226" s="47"/>
      <c r="B226" s="190">
        <v>0</v>
      </c>
      <c r="C226" s="189">
        <f t="shared" si="75"/>
        <v>18491.666666666668</v>
      </c>
      <c r="D226" s="24">
        <f t="shared" si="76"/>
        <v>0</v>
      </c>
      <c r="E226" s="17">
        <f t="shared" si="70"/>
        <v>0</v>
      </c>
      <c r="F226" s="25">
        <f t="shared" si="71"/>
        <v>0</v>
      </c>
      <c r="G226" s="192" t="e">
        <f t="shared" si="72"/>
        <v>#DIV/0!</v>
      </c>
      <c r="H226" s="17">
        <f t="shared" si="73"/>
        <v>0</v>
      </c>
      <c r="I226" s="193" t="e">
        <f t="shared" si="74"/>
        <v>#DIV/0!</v>
      </c>
      <c r="J226" s="1"/>
      <c r="K226" s="1"/>
    </row>
    <row r="227" spans="1:11" ht="13">
      <c r="A227" s="47"/>
      <c r="B227" s="191">
        <v>0</v>
      </c>
      <c r="C227" s="189">
        <f t="shared" si="75"/>
        <v>18491.666666666668</v>
      </c>
      <c r="D227" s="24">
        <f t="shared" si="76"/>
        <v>0</v>
      </c>
      <c r="E227" s="17">
        <f t="shared" si="70"/>
        <v>0</v>
      </c>
      <c r="F227" s="25">
        <f t="shared" si="71"/>
        <v>0</v>
      </c>
      <c r="G227" s="192" t="e">
        <f t="shared" si="72"/>
        <v>#DIV/0!</v>
      </c>
      <c r="H227" s="17">
        <f t="shared" si="73"/>
        <v>0</v>
      </c>
      <c r="I227" s="193" t="e">
        <f t="shared" si="74"/>
        <v>#DIV/0!</v>
      </c>
      <c r="J227" s="1"/>
      <c r="K227" s="1"/>
    </row>
    <row r="228" spans="1:11" ht="13">
      <c r="A228" s="47"/>
      <c r="B228" s="190">
        <v>0</v>
      </c>
      <c r="C228" s="189">
        <f>$I$28</f>
        <v>18491.666666666668</v>
      </c>
      <c r="D228" s="24">
        <f>$G$213</f>
        <v>0</v>
      </c>
      <c r="E228" s="17">
        <f t="shared" si="70"/>
        <v>0</v>
      </c>
      <c r="F228" s="25">
        <f t="shared" si="71"/>
        <v>0</v>
      </c>
      <c r="G228" s="192" t="e">
        <f t="shared" si="72"/>
        <v>#DIV/0!</v>
      </c>
      <c r="H228" s="17">
        <f t="shared" si="73"/>
        <v>0</v>
      </c>
      <c r="I228" s="193" t="e">
        <f t="shared" si="74"/>
        <v>#DIV/0!</v>
      </c>
      <c r="J228" s="1"/>
      <c r="K228" s="1" t="s">
        <v>2</v>
      </c>
    </row>
    <row r="229" spans="1:11" ht="13">
      <c r="A229" s="47"/>
      <c r="B229" s="191">
        <v>0</v>
      </c>
      <c r="C229" s="189">
        <f t="shared" si="75"/>
        <v>18491.666666666668</v>
      </c>
      <c r="D229" s="24">
        <f t="shared" si="76"/>
        <v>0</v>
      </c>
      <c r="E229" s="17">
        <f t="shared" si="70"/>
        <v>0</v>
      </c>
      <c r="F229" s="25">
        <f t="shared" si="71"/>
        <v>0</v>
      </c>
      <c r="G229" s="192" t="e">
        <f t="shared" si="72"/>
        <v>#DIV/0!</v>
      </c>
      <c r="H229" s="17">
        <f t="shared" si="73"/>
        <v>0</v>
      </c>
      <c r="I229" s="193" t="e">
        <f t="shared" si="74"/>
        <v>#DIV/0!</v>
      </c>
      <c r="J229" s="1"/>
      <c r="K229" s="1"/>
    </row>
    <row r="230" spans="1:11" ht="13">
      <c r="A230" s="47"/>
      <c r="B230" s="190">
        <v>0</v>
      </c>
      <c r="C230" s="189">
        <f t="shared" si="75"/>
        <v>18491.666666666668</v>
      </c>
      <c r="D230" s="24">
        <f t="shared" si="76"/>
        <v>0</v>
      </c>
      <c r="E230" s="17">
        <f t="shared" si="70"/>
        <v>0</v>
      </c>
      <c r="F230" s="25">
        <f t="shared" si="71"/>
        <v>0</v>
      </c>
      <c r="G230" s="192" t="e">
        <f t="shared" si="72"/>
        <v>#DIV/0!</v>
      </c>
      <c r="H230" s="17">
        <f t="shared" si="73"/>
        <v>0</v>
      </c>
      <c r="I230" s="193" t="e">
        <f t="shared" si="74"/>
        <v>#DIV/0!</v>
      </c>
      <c r="J230" s="1"/>
      <c r="K230" s="1"/>
    </row>
    <row r="231" spans="1:11" ht="13">
      <c r="A231" s="47"/>
      <c r="B231" s="191">
        <v>0</v>
      </c>
      <c r="C231" s="189">
        <f t="shared" si="75"/>
        <v>18491.666666666668</v>
      </c>
      <c r="D231" s="24">
        <f t="shared" si="76"/>
        <v>0</v>
      </c>
      <c r="E231" s="17">
        <f t="shared" si="70"/>
        <v>0</v>
      </c>
      <c r="F231" s="25">
        <f t="shared" si="71"/>
        <v>0</v>
      </c>
      <c r="G231" s="192" t="e">
        <f t="shared" si="72"/>
        <v>#DIV/0!</v>
      </c>
      <c r="H231" s="17">
        <f t="shared" si="73"/>
        <v>0</v>
      </c>
      <c r="I231" s="193" t="e">
        <f t="shared" si="74"/>
        <v>#DIV/0!</v>
      </c>
      <c r="J231" s="1"/>
      <c r="K231" s="1"/>
    </row>
    <row r="232" spans="1:11" ht="13">
      <c r="A232" s="47"/>
      <c r="B232" s="190">
        <v>0</v>
      </c>
      <c r="C232" s="189">
        <f>$I$28</f>
        <v>18491.666666666668</v>
      </c>
      <c r="D232" s="24">
        <f>$G$213</f>
        <v>0</v>
      </c>
      <c r="E232" s="17">
        <f t="shared" si="70"/>
        <v>0</v>
      </c>
      <c r="F232" s="25">
        <f t="shared" si="71"/>
        <v>0</v>
      </c>
      <c r="G232" s="192" t="e">
        <f t="shared" si="72"/>
        <v>#DIV/0!</v>
      </c>
      <c r="H232" s="17">
        <f t="shared" si="73"/>
        <v>0</v>
      </c>
      <c r="I232" s="193" t="e">
        <f t="shared" si="74"/>
        <v>#DIV/0!</v>
      </c>
      <c r="J232" s="1"/>
      <c r="K232" s="1" t="s">
        <v>2</v>
      </c>
    </row>
    <row r="233" spans="1:11" ht="13">
      <c r="A233" s="47"/>
      <c r="B233" s="191">
        <v>0</v>
      </c>
      <c r="C233" s="189">
        <f t="shared" si="75"/>
        <v>18491.666666666668</v>
      </c>
      <c r="D233" s="24">
        <f t="shared" si="76"/>
        <v>0</v>
      </c>
      <c r="E233" s="17">
        <f t="shared" si="70"/>
        <v>0</v>
      </c>
      <c r="F233" s="25">
        <f t="shared" si="71"/>
        <v>0</v>
      </c>
      <c r="G233" s="192" t="e">
        <f t="shared" si="72"/>
        <v>#DIV/0!</v>
      </c>
      <c r="H233" s="17">
        <f t="shared" si="73"/>
        <v>0</v>
      </c>
      <c r="I233" s="193" t="e">
        <f t="shared" si="74"/>
        <v>#DIV/0!</v>
      </c>
      <c r="J233" s="1"/>
      <c r="K233" s="1"/>
    </row>
    <row r="234" spans="1:11" ht="13">
      <c r="A234" s="47"/>
      <c r="B234" s="190">
        <v>0</v>
      </c>
      <c r="C234" s="189">
        <f t="shared" si="75"/>
        <v>18491.666666666668</v>
      </c>
      <c r="D234" s="24">
        <f t="shared" si="76"/>
        <v>0</v>
      </c>
      <c r="E234" s="17">
        <f t="shared" si="70"/>
        <v>0</v>
      </c>
      <c r="F234" s="25">
        <f t="shared" si="71"/>
        <v>0</v>
      </c>
      <c r="G234" s="192" t="e">
        <f t="shared" si="72"/>
        <v>#DIV/0!</v>
      </c>
      <c r="H234" s="17">
        <f t="shared" si="73"/>
        <v>0</v>
      </c>
      <c r="I234" s="193" t="e">
        <f t="shared" si="74"/>
        <v>#DIV/0!</v>
      </c>
      <c r="J234" s="1"/>
      <c r="K234" s="1"/>
    </row>
    <row r="235" spans="1:11" ht="13">
      <c r="A235" s="47"/>
      <c r="B235" s="191">
        <v>0</v>
      </c>
      <c r="C235" s="189">
        <f t="shared" si="75"/>
        <v>18491.666666666668</v>
      </c>
      <c r="D235" s="24">
        <f t="shared" si="76"/>
        <v>0</v>
      </c>
      <c r="E235" s="17">
        <f t="shared" si="70"/>
        <v>0</v>
      </c>
      <c r="F235" s="25">
        <f t="shared" si="71"/>
        <v>0</v>
      </c>
      <c r="G235" s="192" t="e">
        <f t="shared" si="72"/>
        <v>#DIV/0!</v>
      </c>
      <c r="H235" s="17">
        <f t="shared" si="73"/>
        <v>0</v>
      </c>
      <c r="I235" s="193" t="e">
        <f t="shared" si="74"/>
        <v>#DIV/0!</v>
      </c>
      <c r="J235" s="1"/>
      <c r="K235" s="1"/>
    </row>
    <row r="236" spans="1:11" ht="13">
      <c r="A236" s="47"/>
      <c r="B236" s="190">
        <v>0</v>
      </c>
      <c r="C236" s="189">
        <f>$I$28</f>
        <v>18491.666666666668</v>
      </c>
      <c r="D236" s="24">
        <f>$G$213</f>
        <v>0</v>
      </c>
      <c r="E236" s="17">
        <f t="shared" si="70"/>
        <v>0</v>
      </c>
      <c r="F236" s="25">
        <f t="shared" si="71"/>
        <v>0</v>
      </c>
      <c r="G236" s="192" t="e">
        <f t="shared" si="72"/>
        <v>#DIV/0!</v>
      </c>
      <c r="H236" s="17">
        <f t="shared" si="73"/>
        <v>0</v>
      </c>
      <c r="I236" s="193" t="e">
        <f t="shared" si="74"/>
        <v>#DIV/0!</v>
      </c>
      <c r="J236" s="1"/>
      <c r="K236" s="1" t="s">
        <v>2</v>
      </c>
    </row>
    <row r="237" spans="1:11" ht="13">
      <c r="A237" s="47"/>
      <c r="B237" s="191">
        <v>0</v>
      </c>
      <c r="C237" s="189">
        <f t="shared" si="75"/>
        <v>18491.666666666668</v>
      </c>
      <c r="D237" s="24">
        <f t="shared" si="76"/>
        <v>0</v>
      </c>
      <c r="E237" s="17">
        <f t="shared" si="70"/>
        <v>0</v>
      </c>
      <c r="F237" s="25">
        <f t="shared" si="71"/>
        <v>0</v>
      </c>
      <c r="G237" s="192" t="e">
        <f t="shared" si="72"/>
        <v>#DIV/0!</v>
      </c>
      <c r="H237" s="17">
        <f t="shared" si="73"/>
        <v>0</v>
      </c>
      <c r="I237" s="193" t="e">
        <f t="shared" si="74"/>
        <v>#DIV/0!</v>
      </c>
      <c r="J237" s="1"/>
      <c r="K237" s="1"/>
    </row>
    <row r="238" spans="1:11" ht="13">
      <c r="A238" s="47"/>
      <c r="B238" s="190">
        <v>0</v>
      </c>
      <c r="C238" s="189">
        <f t="shared" si="75"/>
        <v>18491.666666666668</v>
      </c>
      <c r="D238" s="24">
        <f t="shared" si="76"/>
        <v>0</v>
      </c>
      <c r="E238" s="17">
        <f t="shared" si="70"/>
        <v>0</v>
      </c>
      <c r="F238" s="25">
        <f t="shared" si="71"/>
        <v>0</v>
      </c>
      <c r="G238" s="192" t="e">
        <f t="shared" si="72"/>
        <v>#DIV/0!</v>
      </c>
      <c r="H238" s="17">
        <f t="shared" si="73"/>
        <v>0</v>
      </c>
      <c r="I238" s="193" t="e">
        <f t="shared" si="74"/>
        <v>#DIV/0!</v>
      </c>
      <c r="J238" s="1"/>
      <c r="K238" s="1"/>
    </row>
    <row r="239" spans="1:11" ht="13">
      <c r="A239" s="47"/>
      <c r="B239" s="191">
        <v>0</v>
      </c>
      <c r="C239" s="189">
        <f t="shared" si="75"/>
        <v>18491.666666666668</v>
      </c>
      <c r="D239" s="24">
        <f t="shared" si="76"/>
        <v>0</v>
      </c>
      <c r="E239" s="17">
        <f t="shared" si="70"/>
        <v>0</v>
      </c>
      <c r="F239" s="25">
        <f t="shared" si="71"/>
        <v>0</v>
      </c>
      <c r="G239" s="192" t="e">
        <f t="shared" si="72"/>
        <v>#DIV/0!</v>
      </c>
      <c r="H239" s="17">
        <f t="shared" si="73"/>
        <v>0</v>
      </c>
      <c r="I239" s="193" t="e">
        <f t="shared" si="74"/>
        <v>#DIV/0!</v>
      </c>
      <c r="J239" s="1"/>
      <c r="K239" s="1"/>
    </row>
    <row r="240" spans="1:11" ht="13">
      <c r="A240" s="47"/>
      <c r="B240" s="190">
        <v>0</v>
      </c>
      <c r="C240" s="189">
        <f>$I$28</f>
        <v>18491.666666666668</v>
      </c>
      <c r="D240" s="24">
        <f>$G$213</f>
        <v>0</v>
      </c>
      <c r="E240" s="17">
        <f t="shared" si="70"/>
        <v>0</v>
      </c>
      <c r="F240" s="25">
        <f t="shared" si="71"/>
        <v>0</v>
      </c>
      <c r="G240" s="192" t="e">
        <f t="shared" si="72"/>
        <v>#DIV/0!</v>
      </c>
      <c r="H240" s="17">
        <f t="shared" si="73"/>
        <v>0</v>
      </c>
      <c r="I240" s="193" t="e">
        <f t="shared" si="74"/>
        <v>#DIV/0!</v>
      </c>
      <c r="J240" s="1"/>
      <c r="K240" s="1" t="s">
        <v>2</v>
      </c>
    </row>
    <row r="241" spans="1:12" ht="13">
      <c r="A241" s="47"/>
      <c r="B241" s="191">
        <v>0</v>
      </c>
      <c r="C241" s="189">
        <f t="shared" si="75"/>
        <v>18491.666666666668</v>
      </c>
      <c r="D241" s="24">
        <f t="shared" si="76"/>
        <v>0</v>
      </c>
      <c r="E241" s="17">
        <f t="shared" si="70"/>
        <v>0</v>
      </c>
      <c r="F241" s="25">
        <f t="shared" si="71"/>
        <v>0</v>
      </c>
      <c r="G241" s="192" t="e">
        <f t="shared" si="72"/>
        <v>#DIV/0!</v>
      </c>
      <c r="H241" s="17">
        <f t="shared" si="73"/>
        <v>0</v>
      </c>
      <c r="I241" s="193" t="e">
        <f t="shared" si="74"/>
        <v>#DIV/0!</v>
      </c>
      <c r="J241" s="1"/>
      <c r="K241" s="1"/>
    </row>
    <row r="242" spans="1:12" ht="13">
      <c r="A242" s="47"/>
      <c r="B242" s="190">
        <v>0</v>
      </c>
      <c r="C242" s="189">
        <f t="shared" si="75"/>
        <v>18491.666666666668</v>
      </c>
      <c r="D242" s="24">
        <f t="shared" si="76"/>
        <v>0</v>
      </c>
      <c r="E242" s="17">
        <f t="shared" si="70"/>
        <v>0</v>
      </c>
      <c r="F242" s="25">
        <f t="shared" si="71"/>
        <v>0</v>
      </c>
      <c r="G242" s="192" t="e">
        <f t="shared" si="72"/>
        <v>#DIV/0!</v>
      </c>
      <c r="H242" s="17">
        <f t="shared" si="73"/>
        <v>0</v>
      </c>
      <c r="I242" s="193" t="e">
        <f t="shared" si="74"/>
        <v>#DIV/0!</v>
      </c>
      <c r="J242" s="1"/>
      <c r="K242" s="1"/>
    </row>
    <row r="243" spans="1:12" ht="13">
      <c r="A243" s="47"/>
      <c r="B243" s="191">
        <v>0</v>
      </c>
      <c r="C243" s="189">
        <f t="shared" si="75"/>
        <v>18491.666666666668</v>
      </c>
      <c r="D243" s="24">
        <f t="shared" si="76"/>
        <v>0</v>
      </c>
      <c r="E243" s="17">
        <f t="shared" si="70"/>
        <v>0</v>
      </c>
      <c r="F243" s="25">
        <f t="shared" si="71"/>
        <v>0</v>
      </c>
      <c r="G243" s="192" t="e">
        <f t="shared" si="72"/>
        <v>#DIV/0!</v>
      </c>
      <c r="H243" s="17">
        <f t="shared" si="73"/>
        <v>0</v>
      </c>
      <c r="I243" s="193" t="e">
        <f t="shared" si="74"/>
        <v>#DIV/0!</v>
      </c>
      <c r="J243" s="1"/>
      <c r="K243" s="1"/>
    </row>
    <row r="244" spans="1:12" ht="13">
      <c r="A244" s="47"/>
      <c r="B244" s="190">
        <v>0</v>
      </c>
      <c r="C244" s="189">
        <f>$I$28</f>
        <v>18491.666666666668</v>
      </c>
      <c r="D244" s="24">
        <f>$G$213</f>
        <v>0</v>
      </c>
      <c r="E244" s="17">
        <f t="shared" si="70"/>
        <v>0</v>
      </c>
      <c r="F244" s="25">
        <f t="shared" si="71"/>
        <v>0</v>
      </c>
      <c r="G244" s="192" t="e">
        <f t="shared" si="72"/>
        <v>#DIV/0!</v>
      </c>
      <c r="H244" s="17">
        <f t="shared" si="73"/>
        <v>0</v>
      </c>
      <c r="I244" s="193" t="e">
        <f t="shared" si="74"/>
        <v>#DIV/0!</v>
      </c>
      <c r="J244" s="1"/>
      <c r="K244" s="1" t="s">
        <v>2</v>
      </c>
    </row>
    <row r="245" spans="1:12" ht="13">
      <c r="A245" s="47"/>
      <c r="B245" s="191">
        <v>0</v>
      </c>
      <c r="C245" s="189">
        <f t="shared" si="75"/>
        <v>18491.666666666668</v>
      </c>
      <c r="D245" s="24">
        <f t="shared" si="76"/>
        <v>0</v>
      </c>
      <c r="E245" s="17">
        <f t="shared" si="70"/>
        <v>0</v>
      </c>
      <c r="F245" s="25">
        <f t="shared" si="71"/>
        <v>0</v>
      </c>
      <c r="G245" s="192" t="e">
        <f t="shared" si="72"/>
        <v>#DIV/0!</v>
      </c>
      <c r="H245" s="17">
        <f t="shared" si="73"/>
        <v>0</v>
      </c>
      <c r="I245" s="193" t="e">
        <f t="shared" si="74"/>
        <v>#DIV/0!</v>
      </c>
      <c r="J245" s="1"/>
      <c r="K245" s="1"/>
    </row>
    <row r="246" spans="1:12" ht="13">
      <c r="A246" s="47"/>
      <c r="B246" s="190">
        <v>0</v>
      </c>
      <c r="C246" s="189">
        <f t="shared" si="75"/>
        <v>18491.666666666668</v>
      </c>
      <c r="D246" s="24">
        <f t="shared" si="76"/>
        <v>0</v>
      </c>
      <c r="E246" s="17">
        <f t="shared" si="70"/>
        <v>0</v>
      </c>
      <c r="F246" s="25">
        <f t="shared" si="71"/>
        <v>0</v>
      </c>
      <c r="G246" s="192" t="e">
        <f t="shared" si="72"/>
        <v>#DIV/0!</v>
      </c>
      <c r="H246" s="17">
        <f t="shared" si="73"/>
        <v>0</v>
      </c>
      <c r="I246" s="193" t="e">
        <f t="shared" si="74"/>
        <v>#DIV/0!</v>
      </c>
      <c r="J246" s="1"/>
      <c r="K246" s="1"/>
    </row>
    <row r="247" spans="1:12" ht="13">
      <c r="A247" s="47"/>
      <c r="B247" s="191">
        <v>0</v>
      </c>
      <c r="C247" s="189">
        <f t="shared" si="75"/>
        <v>18491.666666666668</v>
      </c>
      <c r="D247" s="24">
        <f t="shared" si="76"/>
        <v>0</v>
      </c>
      <c r="E247" s="17">
        <f t="shared" si="70"/>
        <v>0</v>
      </c>
      <c r="F247" s="25">
        <f t="shared" si="71"/>
        <v>0</v>
      </c>
      <c r="G247" s="192" t="e">
        <f t="shared" si="72"/>
        <v>#DIV/0!</v>
      </c>
      <c r="H247" s="17">
        <f t="shared" si="73"/>
        <v>0</v>
      </c>
      <c r="I247" s="193" t="e">
        <f t="shared" si="74"/>
        <v>#DIV/0!</v>
      </c>
      <c r="J247" s="1"/>
      <c r="K247" s="1"/>
    </row>
    <row r="248" spans="1:12" ht="13">
      <c r="A248" s="197"/>
      <c r="B248" s="198">
        <v>0</v>
      </c>
      <c r="C248" s="199"/>
      <c r="D248" s="200">
        <f t="shared" si="76"/>
        <v>0</v>
      </c>
      <c r="E248" s="201">
        <f t="shared" si="70"/>
        <v>0</v>
      </c>
      <c r="F248" s="202"/>
      <c r="G248" s="203"/>
      <c r="H248" s="230" t="s">
        <v>113</v>
      </c>
      <c r="I248" s="230"/>
      <c r="J248" s="230"/>
      <c r="K248" s="230"/>
      <c r="L248" s="1"/>
    </row>
    <row r="249" spans="1:12" ht="13">
      <c r="A249" s="197"/>
      <c r="B249" s="204">
        <v>0</v>
      </c>
      <c r="C249" s="199"/>
      <c r="D249" s="200">
        <f t="shared" si="76"/>
        <v>0</v>
      </c>
      <c r="E249" s="201">
        <f t="shared" si="70"/>
        <v>0</v>
      </c>
      <c r="F249" s="202"/>
      <c r="G249" s="203"/>
      <c r="H249" s="230"/>
      <c r="I249" s="230"/>
      <c r="J249" s="230"/>
      <c r="K249" s="230"/>
      <c r="L249" s="1"/>
    </row>
    <row r="250" spans="1:12" ht="13">
      <c r="A250" s="197"/>
      <c r="B250" s="198">
        <v>0</v>
      </c>
      <c r="C250" s="199"/>
      <c r="D250" s="200">
        <f t="shared" si="76"/>
        <v>0</v>
      </c>
      <c r="E250" s="201">
        <f t="shared" si="70"/>
        <v>0</v>
      </c>
      <c r="F250" s="202"/>
      <c r="G250" s="203"/>
      <c r="H250" s="230"/>
      <c r="I250" s="230"/>
      <c r="J250" s="230"/>
      <c r="K250" s="230"/>
    </row>
    <row r="251" spans="1:12" ht="13">
      <c r="A251" s="197"/>
      <c r="B251" s="204">
        <v>0</v>
      </c>
      <c r="C251" s="199"/>
      <c r="D251" s="200">
        <f t="shared" si="76"/>
        <v>0</v>
      </c>
      <c r="E251" s="201">
        <f t="shared" si="70"/>
        <v>0</v>
      </c>
      <c r="F251" s="202"/>
      <c r="G251" s="203"/>
      <c r="H251" s="230"/>
      <c r="I251" s="230"/>
      <c r="J251" s="230"/>
      <c r="K251" s="230"/>
      <c r="L251" s="1"/>
    </row>
    <row r="252" spans="1:12" ht="13">
      <c r="A252" s="197"/>
      <c r="B252" s="198">
        <v>0</v>
      </c>
      <c r="C252" s="199"/>
      <c r="D252" s="200">
        <f t="shared" si="76"/>
        <v>0</v>
      </c>
      <c r="E252" s="201">
        <f t="shared" si="70"/>
        <v>0</v>
      </c>
      <c r="F252" s="202"/>
      <c r="G252" s="203"/>
      <c r="H252" s="230"/>
      <c r="I252" s="230"/>
      <c r="J252" s="230"/>
      <c r="K252" s="230"/>
      <c r="L252" s="1"/>
    </row>
    <row r="253" spans="1:12" ht="13">
      <c r="A253" s="197"/>
      <c r="B253" s="204">
        <v>0</v>
      </c>
      <c r="C253" s="199"/>
      <c r="D253" s="200">
        <f t="shared" si="76"/>
        <v>0</v>
      </c>
      <c r="E253" s="201">
        <f t="shared" si="70"/>
        <v>0</v>
      </c>
      <c r="F253" s="202"/>
      <c r="G253" s="203"/>
      <c r="H253" s="230"/>
      <c r="I253" s="230"/>
      <c r="J253" s="230"/>
      <c r="K253" s="230"/>
      <c r="L253" s="1"/>
    </row>
    <row r="254" spans="1:12" ht="13">
      <c r="A254" s="53"/>
      <c r="B254" s="196">
        <f>SUM(B216:B253)</f>
        <v>0</v>
      </c>
      <c r="C254" s="58"/>
      <c r="D254" s="59"/>
      <c r="E254" s="60"/>
      <c r="F254" s="61"/>
      <c r="G254" s="61"/>
      <c r="H254" s="57"/>
      <c r="I254" s="57"/>
      <c r="J254" s="57"/>
      <c r="K254" s="57"/>
    </row>
    <row r="255" spans="1:12" ht="13.5" thickBot="1">
      <c r="B255" s="37"/>
      <c r="C255" s="38"/>
      <c r="D255" s="39"/>
      <c r="E255" s="33"/>
      <c r="F255" s="26"/>
      <c r="G255" s="26"/>
      <c r="H255" s="1"/>
      <c r="I255" s="1"/>
      <c r="J255" s="1"/>
      <c r="K255" s="1"/>
    </row>
    <row r="256" spans="1:12" ht="13.5" thickBot="1">
      <c r="A256" s="36" t="s">
        <v>44</v>
      </c>
      <c r="B256" s="7"/>
      <c r="C256" s="7"/>
      <c r="D256" s="7"/>
      <c r="E256" s="7"/>
      <c r="F256" s="22" t="s">
        <v>41</v>
      </c>
      <c r="G256" s="23">
        <f>$G$32/9</f>
        <v>0</v>
      </c>
      <c r="H256" s="7"/>
      <c r="J256" s="7"/>
      <c r="K256" s="7"/>
    </row>
    <row r="257" spans="1:11" ht="13">
      <c r="B257" s="16"/>
      <c r="C257" s="1"/>
      <c r="D257" s="1"/>
      <c r="E257" s="1"/>
      <c r="F257" s="1"/>
      <c r="G257" s="1"/>
      <c r="H257" s="1"/>
      <c r="I257" s="1"/>
      <c r="J257" s="1"/>
      <c r="K257" s="1"/>
    </row>
    <row r="258" spans="1:11" ht="67.5">
      <c r="A258" s="2" t="s">
        <v>46</v>
      </c>
      <c r="B258" s="51" t="s">
        <v>4</v>
      </c>
      <c r="C258" s="51" t="s">
        <v>42</v>
      </c>
      <c r="D258" s="45" t="s">
        <v>43</v>
      </c>
      <c r="E258" s="45" t="s">
        <v>9</v>
      </c>
      <c r="F258" s="45" t="s">
        <v>7</v>
      </c>
      <c r="G258" s="45" t="s">
        <v>8</v>
      </c>
      <c r="H258" s="45" t="s">
        <v>60</v>
      </c>
      <c r="I258" s="45" t="s">
        <v>61</v>
      </c>
      <c r="J258" s="1"/>
      <c r="K258" s="1"/>
    </row>
    <row r="259" spans="1:11" ht="13">
      <c r="A259" s="48"/>
      <c r="B259" s="190">
        <v>0</v>
      </c>
      <c r="C259" s="189">
        <f>$K$28</f>
        <v>18491.666666666668</v>
      </c>
      <c r="D259" s="24">
        <f>$G$256</f>
        <v>0</v>
      </c>
      <c r="E259" s="17">
        <f t="shared" ref="E259:E288" si="77">B259*D259</f>
        <v>0</v>
      </c>
      <c r="F259" s="25">
        <f t="shared" ref="F259:F282" si="78">B259*C259</f>
        <v>0</v>
      </c>
      <c r="G259" s="192" t="e">
        <f t="shared" ref="G259:G282" si="79">F259/D259</f>
        <v>#DIV/0!</v>
      </c>
      <c r="H259" s="17">
        <f t="shared" ref="H259:H282" si="80">E259-F259</f>
        <v>0</v>
      </c>
      <c r="I259" s="193" t="e">
        <f t="shared" ref="I259:I282" si="81">H259/D259</f>
        <v>#DIV/0!</v>
      </c>
      <c r="J259" s="1"/>
      <c r="K259" s="1"/>
    </row>
    <row r="260" spans="1:11" ht="13">
      <c r="A260" s="47"/>
      <c r="B260" s="191">
        <v>0</v>
      </c>
      <c r="C260" s="189">
        <f t="shared" ref="C260:C282" si="82">$K$28</f>
        <v>18491.666666666668</v>
      </c>
      <c r="D260" s="24">
        <f t="shared" ref="D260:D288" si="83">$G$256</f>
        <v>0</v>
      </c>
      <c r="E260" s="17">
        <f t="shared" si="77"/>
        <v>0</v>
      </c>
      <c r="F260" s="25">
        <f t="shared" si="78"/>
        <v>0</v>
      </c>
      <c r="G260" s="192" t="e">
        <f t="shared" si="79"/>
        <v>#DIV/0!</v>
      </c>
      <c r="H260" s="17">
        <f t="shared" si="80"/>
        <v>0</v>
      </c>
      <c r="I260" s="193" t="e">
        <f t="shared" si="81"/>
        <v>#DIV/0!</v>
      </c>
      <c r="J260" s="1"/>
      <c r="K260" s="1"/>
    </row>
    <row r="261" spans="1:11" ht="13">
      <c r="A261" s="47"/>
      <c r="B261" s="190">
        <v>0</v>
      </c>
      <c r="C261" s="189">
        <f t="shared" si="82"/>
        <v>18491.666666666668</v>
      </c>
      <c r="D261" s="24">
        <f t="shared" si="83"/>
        <v>0</v>
      </c>
      <c r="E261" s="17">
        <f t="shared" si="77"/>
        <v>0</v>
      </c>
      <c r="F261" s="25">
        <f t="shared" si="78"/>
        <v>0</v>
      </c>
      <c r="G261" s="192" t="e">
        <f t="shared" si="79"/>
        <v>#DIV/0!</v>
      </c>
      <c r="H261" s="17">
        <f t="shared" si="80"/>
        <v>0</v>
      </c>
      <c r="I261" s="193" t="e">
        <f t="shared" si="81"/>
        <v>#DIV/0!</v>
      </c>
      <c r="J261" s="1"/>
      <c r="K261" s="1"/>
    </row>
    <row r="262" spans="1:11" ht="13">
      <c r="A262" s="47"/>
      <c r="B262" s="190">
        <v>0</v>
      </c>
      <c r="C262" s="189">
        <f>$K$28</f>
        <v>18491.666666666668</v>
      </c>
      <c r="D262" s="24">
        <f>$G$256</f>
        <v>0</v>
      </c>
      <c r="E262" s="17">
        <f t="shared" si="77"/>
        <v>0</v>
      </c>
      <c r="F262" s="25">
        <f t="shared" si="78"/>
        <v>0</v>
      </c>
      <c r="G262" s="192" t="e">
        <f t="shared" si="79"/>
        <v>#DIV/0!</v>
      </c>
      <c r="H262" s="17">
        <f t="shared" si="80"/>
        <v>0</v>
      </c>
      <c r="I262" s="193" t="e">
        <f t="shared" si="81"/>
        <v>#DIV/0!</v>
      </c>
      <c r="J262" s="1"/>
      <c r="K262" s="1"/>
    </row>
    <row r="263" spans="1:11" ht="13">
      <c r="A263" s="47"/>
      <c r="B263" s="191">
        <v>0</v>
      </c>
      <c r="C263" s="189">
        <f t="shared" si="82"/>
        <v>18491.666666666668</v>
      </c>
      <c r="D263" s="24">
        <f t="shared" si="83"/>
        <v>0</v>
      </c>
      <c r="E263" s="17">
        <f t="shared" si="77"/>
        <v>0</v>
      </c>
      <c r="F263" s="25">
        <f t="shared" si="78"/>
        <v>0</v>
      </c>
      <c r="G263" s="192" t="e">
        <f t="shared" si="79"/>
        <v>#DIV/0!</v>
      </c>
      <c r="H263" s="17">
        <f t="shared" si="80"/>
        <v>0</v>
      </c>
      <c r="I263" s="193" t="e">
        <f t="shared" si="81"/>
        <v>#DIV/0!</v>
      </c>
      <c r="J263" s="1"/>
      <c r="K263" s="1"/>
    </row>
    <row r="264" spans="1:11" ht="13">
      <c r="A264" s="47"/>
      <c r="B264" s="190">
        <v>0</v>
      </c>
      <c r="C264" s="189">
        <f t="shared" si="82"/>
        <v>18491.666666666668</v>
      </c>
      <c r="D264" s="24">
        <f t="shared" si="83"/>
        <v>0</v>
      </c>
      <c r="E264" s="17">
        <f t="shared" si="77"/>
        <v>0</v>
      </c>
      <c r="F264" s="25">
        <f t="shared" si="78"/>
        <v>0</v>
      </c>
      <c r="G264" s="192" t="e">
        <f t="shared" si="79"/>
        <v>#DIV/0!</v>
      </c>
      <c r="H264" s="17">
        <f t="shared" si="80"/>
        <v>0</v>
      </c>
      <c r="I264" s="193" t="e">
        <f t="shared" si="81"/>
        <v>#DIV/0!</v>
      </c>
      <c r="J264" s="1"/>
      <c r="K264" s="1"/>
    </row>
    <row r="265" spans="1:11" ht="13">
      <c r="A265" s="47"/>
      <c r="B265" s="190">
        <v>0</v>
      </c>
      <c r="C265" s="189">
        <f>$K$28</f>
        <v>18491.666666666668</v>
      </c>
      <c r="D265" s="24">
        <f>$G$256</f>
        <v>0</v>
      </c>
      <c r="E265" s="17">
        <f t="shared" si="77"/>
        <v>0</v>
      </c>
      <c r="F265" s="25">
        <f t="shared" si="78"/>
        <v>0</v>
      </c>
      <c r="G265" s="192" t="e">
        <f t="shared" si="79"/>
        <v>#DIV/0!</v>
      </c>
      <c r="H265" s="17">
        <f t="shared" si="80"/>
        <v>0</v>
      </c>
      <c r="I265" s="193" t="e">
        <f t="shared" si="81"/>
        <v>#DIV/0!</v>
      </c>
      <c r="J265" s="1"/>
      <c r="K265" s="1"/>
    </row>
    <row r="266" spans="1:11" ht="13">
      <c r="A266" s="47"/>
      <c r="B266" s="191">
        <v>0</v>
      </c>
      <c r="C266" s="189">
        <f t="shared" si="82"/>
        <v>18491.666666666668</v>
      </c>
      <c r="D266" s="24">
        <f t="shared" si="83"/>
        <v>0</v>
      </c>
      <c r="E266" s="17">
        <f t="shared" si="77"/>
        <v>0</v>
      </c>
      <c r="F266" s="25">
        <f t="shared" si="78"/>
        <v>0</v>
      </c>
      <c r="G266" s="192" t="e">
        <f t="shared" si="79"/>
        <v>#DIV/0!</v>
      </c>
      <c r="H266" s="17">
        <f t="shared" si="80"/>
        <v>0</v>
      </c>
      <c r="I266" s="193" t="e">
        <f t="shared" si="81"/>
        <v>#DIV/0!</v>
      </c>
      <c r="J266" s="1"/>
      <c r="K266" s="1"/>
    </row>
    <row r="267" spans="1:11" ht="13">
      <c r="A267" s="47"/>
      <c r="B267" s="190">
        <v>0</v>
      </c>
      <c r="C267" s="189">
        <f t="shared" si="82"/>
        <v>18491.666666666668</v>
      </c>
      <c r="D267" s="24">
        <f t="shared" si="83"/>
        <v>0</v>
      </c>
      <c r="E267" s="17">
        <f t="shared" si="77"/>
        <v>0</v>
      </c>
      <c r="F267" s="25">
        <f t="shared" si="78"/>
        <v>0</v>
      </c>
      <c r="G267" s="192" t="e">
        <f t="shared" si="79"/>
        <v>#DIV/0!</v>
      </c>
      <c r="H267" s="17">
        <f t="shared" si="80"/>
        <v>0</v>
      </c>
      <c r="I267" s="193" t="e">
        <f t="shared" si="81"/>
        <v>#DIV/0!</v>
      </c>
      <c r="J267" s="1"/>
      <c r="K267" s="1"/>
    </row>
    <row r="268" spans="1:11" ht="13">
      <c r="A268" s="47"/>
      <c r="B268" s="190">
        <v>0</v>
      </c>
      <c r="C268" s="189">
        <f>$K$28</f>
        <v>18491.666666666668</v>
      </c>
      <c r="D268" s="24">
        <f>$G$256</f>
        <v>0</v>
      </c>
      <c r="E268" s="17">
        <f t="shared" si="77"/>
        <v>0</v>
      </c>
      <c r="F268" s="25">
        <f t="shared" si="78"/>
        <v>0</v>
      </c>
      <c r="G268" s="192" t="e">
        <f t="shared" si="79"/>
        <v>#DIV/0!</v>
      </c>
      <c r="H268" s="17">
        <f t="shared" si="80"/>
        <v>0</v>
      </c>
      <c r="I268" s="193" t="e">
        <f t="shared" si="81"/>
        <v>#DIV/0!</v>
      </c>
      <c r="J268" s="1"/>
      <c r="K268" s="1"/>
    </row>
    <row r="269" spans="1:11" ht="13">
      <c r="A269" s="47"/>
      <c r="B269" s="191">
        <v>0</v>
      </c>
      <c r="C269" s="189">
        <f t="shared" si="82"/>
        <v>18491.666666666668</v>
      </c>
      <c r="D269" s="24">
        <f t="shared" si="83"/>
        <v>0</v>
      </c>
      <c r="E269" s="17">
        <f t="shared" si="77"/>
        <v>0</v>
      </c>
      <c r="F269" s="25">
        <f t="shared" si="78"/>
        <v>0</v>
      </c>
      <c r="G269" s="192" t="e">
        <f t="shared" si="79"/>
        <v>#DIV/0!</v>
      </c>
      <c r="H269" s="17">
        <f t="shared" si="80"/>
        <v>0</v>
      </c>
      <c r="I269" s="193" t="e">
        <f t="shared" si="81"/>
        <v>#DIV/0!</v>
      </c>
      <c r="J269" s="1"/>
      <c r="K269" s="1"/>
    </row>
    <row r="270" spans="1:11" ht="13">
      <c r="A270" s="47"/>
      <c r="B270" s="190">
        <v>0</v>
      </c>
      <c r="C270" s="189">
        <f t="shared" si="82"/>
        <v>18491.666666666668</v>
      </c>
      <c r="D270" s="24">
        <f t="shared" si="83"/>
        <v>0</v>
      </c>
      <c r="E270" s="17">
        <f t="shared" si="77"/>
        <v>0</v>
      </c>
      <c r="F270" s="25">
        <f t="shared" si="78"/>
        <v>0</v>
      </c>
      <c r="G270" s="192" t="e">
        <f t="shared" si="79"/>
        <v>#DIV/0!</v>
      </c>
      <c r="H270" s="17">
        <f t="shared" si="80"/>
        <v>0</v>
      </c>
      <c r="I270" s="193" t="e">
        <f t="shared" si="81"/>
        <v>#DIV/0!</v>
      </c>
      <c r="J270" s="1"/>
      <c r="K270" s="1"/>
    </row>
    <row r="271" spans="1:11" ht="13">
      <c r="A271" s="47"/>
      <c r="B271" s="190">
        <v>0</v>
      </c>
      <c r="C271" s="189">
        <f>$K$28</f>
        <v>18491.666666666668</v>
      </c>
      <c r="D271" s="24">
        <f>$G$256</f>
        <v>0</v>
      </c>
      <c r="E271" s="17">
        <f t="shared" si="77"/>
        <v>0</v>
      </c>
      <c r="F271" s="25">
        <f t="shared" si="78"/>
        <v>0</v>
      </c>
      <c r="G271" s="192" t="e">
        <f t="shared" si="79"/>
        <v>#DIV/0!</v>
      </c>
      <c r="H271" s="17">
        <f t="shared" si="80"/>
        <v>0</v>
      </c>
      <c r="I271" s="193" t="e">
        <f t="shared" si="81"/>
        <v>#DIV/0!</v>
      </c>
      <c r="J271" s="1"/>
      <c r="K271" s="1"/>
    </row>
    <row r="272" spans="1:11" ht="13">
      <c r="A272" s="47"/>
      <c r="B272" s="191">
        <v>0</v>
      </c>
      <c r="C272" s="189">
        <f t="shared" si="82"/>
        <v>18491.666666666668</v>
      </c>
      <c r="D272" s="24">
        <f t="shared" si="83"/>
        <v>0</v>
      </c>
      <c r="E272" s="17">
        <f t="shared" si="77"/>
        <v>0</v>
      </c>
      <c r="F272" s="25">
        <f t="shared" si="78"/>
        <v>0</v>
      </c>
      <c r="G272" s="192" t="e">
        <f t="shared" si="79"/>
        <v>#DIV/0!</v>
      </c>
      <c r="H272" s="17">
        <f t="shared" si="80"/>
        <v>0</v>
      </c>
      <c r="I272" s="193" t="e">
        <f t="shared" si="81"/>
        <v>#DIV/0!</v>
      </c>
      <c r="J272" s="1"/>
      <c r="K272" s="1"/>
    </row>
    <row r="273" spans="1:12" ht="13">
      <c r="A273" s="47"/>
      <c r="B273" s="190">
        <v>0</v>
      </c>
      <c r="C273" s="189">
        <f t="shared" si="82"/>
        <v>18491.666666666668</v>
      </c>
      <c r="D273" s="24">
        <f t="shared" si="83"/>
        <v>0</v>
      </c>
      <c r="E273" s="17">
        <f t="shared" si="77"/>
        <v>0</v>
      </c>
      <c r="F273" s="25">
        <f t="shared" si="78"/>
        <v>0</v>
      </c>
      <c r="G273" s="192" t="e">
        <f t="shared" si="79"/>
        <v>#DIV/0!</v>
      </c>
      <c r="H273" s="17">
        <f t="shared" si="80"/>
        <v>0</v>
      </c>
      <c r="I273" s="193" t="e">
        <f t="shared" si="81"/>
        <v>#DIV/0!</v>
      </c>
      <c r="J273" s="1"/>
      <c r="K273" s="1"/>
    </row>
    <row r="274" spans="1:12" ht="13">
      <c r="A274" s="47"/>
      <c r="B274" s="190">
        <v>0</v>
      </c>
      <c r="C274" s="189">
        <f>$K$28</f>
        <v>18491.666666666668</v>
      </c>
      <c r="D274" s="24">
        <f>$G$256</f>
        <v>0</v>
      </c>
      <c r="E274" s="17">
        <f t="shared" si="77"/>
        <v>0</v>
      </c>
      <c r="F274" s="25">
        <f t="shared" si="78"/>
        <v>0</v>
      </c>
      <c r="G274" s="192" t="e">
        <f t="shared" si="79"/>
        <v>#DIV/0!</v>
      </c>
      <c r="H274" s="17">
        <f t="shared" si="80"/>
        <v>0</v>
      </c>
      <c r="I274" s="193" t="e">
        <f t="shared" si="81"/>
        <v>#DIV/0!</v>
      </c>
      <c r="J274" s="1"/>
      <c r="K274" s="1"/>
    </row>
    <row r="275" spans="1:12" ht="13">
      <c r="A275" s="47"/>
      <c r="B275" s="191">
        <v>0</v>
      </c>
      <c r="C275" s="189">
        <f t="shared" si="82"/>
        <v>18491.666666666668</v>
      </c>
      <c r="D275" s="24">
        <f t="shared" si="83"/>
        <v>0</v>
      </c>
      <c r="E275" s="17">
        <f t="shared" si="77"/>
        <v>0</v>
      </c>
      <c r="F275" s="25">
        <f t="shared" si="78"/>
        <v>0</v>
      </c>
      <c r="G275" s="192" t="e">
        <f t="shared" si="79"/>
        <v>#DIV/0!</v>
      </c>
      <c r="H275" s="17">
        <f t="shared" si="80"/>
        <v>0</v>
      </c>
      <c r="I275" s="193" t="e">
        <f t="shared" si="81"/>
        <v>#DIV/0!</v>
      </c>
      <c r="J275" s="1"/>
      <c r="K275" s="1"/>
    </row>
    <row r="276" spans="1:12" ht="13">
      <c r="A276" s="47"/>
      <c r="B276" s="190">
        <v>0</v>
      </c>
      <c r="C276" s="189">
        <f t="shared" si="82"/>
        <v>18491.666666666668</v>
      </c>
      <c r="D276" s="24">
        <f t="shared" si="83"/>
        <v>0</v>
      </c>
      <c r="E276" s="17">
        <f t="shared" si="77"/>
        <v>0</v>
      </c>
      <c r="F276" s="25">
        <f t="shared" si="78"/>
        <v>0</v>
      </c>
      <c r="G276" s="192" t="e">
        <f t="shared" si="79"/>
        <v>#DIV/0!</v>
      </c>
      <c r="H276" s="17">
        <f t="shared" si="80"/>
        <v>0</v>
      </c>
      <c r="I276" s="193" t="e">
        <f t="shared" si="81"/>
        <v>#DIV/0!</v>
      </c>
      <c r="J276" s="1"/>
      <c r="K276" s="1"/>
    </row>
    <row r="277" spans="1:12" ht="13">
      <c r="A277" s="47"/>
      <c r="B277" s="190">
        <v>0</v>
      </c>
      <c r="C277" s="189">
        <f>$K$28</f>
        <v>18491.666666666668</v>
      </c>
      <c r="D277" s="24">
        <f>$G$256</f>
        <v>0</v>
      </c>
      <c r="E277" s="17">
        <f t="shared" si="77"/>
        <v>0</v>
      </c>
      <c r="F277" s="25">
        <f t="shared" si="78"/>
        <v>0</v>
      </c>
      <c r="G277" s="192" t="e">
        <f t="shared" si="79"/>
        <v>#DIV/0!</v>
      </c>
      <c r="H277" s="17">
        <f t="shared" si="80"/>
        <v>0</v>
      </c>
      <c r="I277" s="193" t="e">
        <f t="shared" si="81"/>
        <v>#DIV/0!</v>
      </c>
      <c r="J277" s="1"/>
      <c r="K277" s="1"/>
    </row>
    <row r="278" spans="1:12" ht="13">
      <c r="A278" s="47"/>
      <c r="B278" s="191">
        <v>0</v>
      </c>
      <c r="C278" s="189">
        <f t="shared" si="82"/>
        <v>18491.666666666668</v>
      </c>
      <c r="D278" s="24">
        <f t="shared" si="83"/>
        <v>0</v>
      </c>
      <c r="E278" s="17">
        <f t="shared" si="77"/>
        <v>0</v>
      </c>
      <c r="F278" s="25">
        <f t="shared" si="78"/>
        <v>0</v>
      </c>
      <c r="G278" s="192" t="e">
        <f t="shared" si="79"/>
        <v>#DIV/0!</v>
      </c>
      <c r="H278" s="17">
        <f t="shared" si="80"/>
        <v>0</v>
      </c>
      <c r="I278" s="193" t="e">
        <f t="shared" si="81"/>
        <v>#DIV/0!</v>
      </c>
      <c r="J278" s="1"/>
      <c r="K278" s="1"/>
    </row>
    <row r="279" spans="1:12" ht="13">
      <c r="A279" s="47"/>
      <c r="B279" s="190">
        <v>0</v>
      </c>
      <c r="C279" s="189">
        <f t="shared" si="82"/>
        <v>18491.666666666668</v>
      </c>
      <c r="D279" s="24">
        <f t="shared" si="83"/>
        <v>0</v>
      </c>
      <c r="E279" s="17">
        <f t="shared" si="77"/>
        <v>0</v>
      </c>
      <c r="F279" s="25">
        <f t="shared" si="78"/>
        <v>0</v>
      </c>
      <c r="G279" s="192" t="e">
        <f t="shared" si="79"/>
        <v>#DIV/0!</v>
      </c>
      <c r="H279" s="17">
        <f t="shared" si="80"/>
        <v>0</v>
      </c>
      <c r="I279" s="193" t="e">
        <f t="shared" si="81"/>
        <v>#DIV/0!</v>
      </c>
      <c r="J279" s="1"/>
      <c r="K279" s="1"/>
    </row>
    <row r="280" spans="1:12" ht="13">
      <c r="A280" s="47"/>
      <c r="B280" s="190">
        <v>0</v>
      </c>
      <c r="C280" s="189">
        <f>$K$28</f>
        <v>18491.666666666668</v>
      </c>
      <c r="D280" s="24">
        <f>$G$256</f>
        <v>0</v>
      </c>
      <c r="E280" s="17">
        <f t="shared" si="77"/>
        <v>0</v>
      </c>
      <c r="F280" s="25">
        <f t="shared" si="78"/>
        <v>0</v>
      </c>
      <c r="G280" s="192" t="e">
        <f t="shared" si="79"/>
        <v>#DIV/0!</v>
      </c>
      <c r="H280" s="17">
        <f t="shared" si="80"/>
        <v>0</v>
      </c>
      <c r="I280" s="193" t="e">
        <f t="shared" si="81"/>
        <v>#DIV/0!</v>
      </c>
      <c r="J280" s="1"/>
      <c r="K280" s="1"/>
    </row>
    <row r="281" spans="1:12" ht="13">
      <c r="A281" s="47"/>
      <c r="B281" s="191">
        <v>0</v>
      </c>
      <c r="C281" s="189">
        <f t="shared" si="82"/>
        <v>18491.666666666668</v>
      </c>
      <c r="D281" s="24">
        <f t="shared" si="83"/>
        <v>0</v>
      </c>
      <c r="E281" s="17">
        <f t="shared" si="77"/>
        <v>0</v>
      </c>
      <c r="F281" s="25">
        <f t="shared" si="78"/>
        <v>0</v>
      </c>
      <c r="G281" s="192" t="e">
        <f t="shared" si="79"/>
        <v>#DIV/0!</v>
      </c>
      <c r="H281" s="17">
        <f t="shared" si="80"/>
        <v>0</v>
      </c>
      <c r="I281" s="193" t="e">
        <f t="shared" si="81"/>
        <v>#DIV/0!</v>
      </c>
      <c r="J281" s="1"/>
      <c r="K281" s="1"/>
    </row>
    <row r="282" spans="1:12" ht="13">
      <c r="A282" s="47"/>
      <c r="B282" s="190">
        <v>0</v>
      </c>
      <c r="C282" s="189">
        <f t="shared" si="82"/>
        <v>18491.666666666668</v>
      </c>
      <c r="D282" s="24">
        <f t="shared" si="83"/>
        <v>0</v>
      </c>
      <c r="E282" s="17">
        <f t="shared" si="77"/>
        <v>0</v>
      </c>
      <c r="F282" s="25">
        <f t="shared" si="78"/>
        <v>0</v>
      </c>
      <c r="G282" s="192" t="e">
        <f t="shared" si="79"/>
        <v>#DIV/0!</v>
      </c>
      <c r="H282" s="17">
        <f t="shared" si="80"/>
        <v>0</v>
      </c>
      <c r="I282" s="193" t="e">
        <f t="shared" si="81"/>
        <v>#DIV/0!</v>
      </c>
      <c r="J282" s="1"/>
      <c r="K282" s="1"/>
    </row>
    <row r="283" spans="1:12" ht="13">
      <c r="A283" s="197"/>
      <c r="B283" s="198">
        <v>0</v>
      </c>
      <c r="C283" s="199"/>
      <c r="D283" s="200">
        <f t="shared" si="83"/>
        <v>0</v>
      </c>
      <c r="E283" s="201">
        <f t="shared" si="77"/>
        <v>0</v>
      </c>
      <c r="F283" s="202"/>
      <c r="G283" s="203"/>
      <c r="H283" s="230" t="s">
        <v>113</v>
      </c>
      <c r="I283" s="230"/>
      <c r="J283" s="230"/>
      <c r="K283" s="230"/>
      <c r="L283" s="1"/>
    </row>
    <row r="284" spans="1:12" ht="13">
      <c r="A284" s="197"/>
      <c r="B284" s="204">
        <v>0</v>
      </c>
      <c r="C284" s="199"/>
      <c r="D284" s="200">
        <f t="shared" si="83"/>
        <v>0</v>
      </c>
      <c r="E284" s="201">
        <f t="shared" si="77"/>
        <v>0</v>
      </c>
      <c r="F284" s="202"/>
      <c r="G284" s="203"/>
      <c r="H284" s="230"/>
      <c r="I284" s="230"/>
      <c r="J284" s="230"/>
      <c r="K284" s="230"/>
      <c r="L284" s="1"/>
    </row>
    <row r="285" spans="1:12" ht="13">
      <c r="A285" s="197"/>
      <c r="B285" s="198">
        <v>0</v>
      </c>
      <c r="C285" s="199"/>
      <c r="D285" s="200">
        <f t="shared" si="83"/>
        <v>0</v>
      </c>
      <c r="E285" s="201">
        <f t="shared" si="77"/>
        <v>0</v>
      </c>
      <c r="F285" s="202"/>
      <c r="G285" s="203"/>
      <c r="H285" s="230"/>
      <c r="I285" s="230"/>
      <c r="J285" s="230"/>
      <c r="K285" s="230"/>
    </row>
    <row r="286" spans="1:12" ht="13">
      <c r="A286" s="197"/>
      <c r="B286" s="204">
        <v>0</v>
      </c>
      <c r="C286" s="199"/>
      <c r="D286" s="200">
        <f t="shared" si="83"/>
        <v>0</v>
      </c>
      <c r="E286" s="201">
        <f t="shared" si="77"/>
        <v>0</v>
      </c>
      <c r="F286" s="202"/>
      <c r="G286" s="203"/>
      <c r="H286" s="230"/>
      <c r="I286" s="230"/>
      <c r="J286" s="230"/>
      <c r="K286" s="230"/>
      <c r="L286" s="1"/>
    </row>
    <row r="287" spans="1:12" ht="13">
      <c r="A287" s="197"/>
      <c r="B287" s="198">
        <v>0</v>
      </c>
      <c r="C287" s="199"/>
      <c r="D287" s="200">
        <f t="shared" si="83"/>
        <v>0</v>
      </c>
      <c r="E287" s="201">
        <f t="shared" si="77"/>
        <v>0</v>
      </c>
      <c r="F287" s="202"/>
      <c r="G287" s="203"/>
      <c r="H287" s="230"/>
      <c r="I287" s="230"/>
      <c r="J287" s="230"/>
      <c r="K287" s="230"/>
      <c r="L287" s="1"/>
    </row>
    <row r="288" spans="1:12" ht="13">
      <c r="A288" s="197"/>
      <c r="B288" s="204">
        <v>0</v>
      </c>
      <c r="C288" s="199"/>
      <c r="D288" s="200">
        <f t="shared" si="83"/>
        <v>0</v>
      </c>
      <c r="E288" s="201">
        <f t="shared" si="77"/>
        <v>0</v>
      </c>
      <c r="F288" s="202"/>
      <c r="G288" s="203"/>
      <c r="H288" s="230"/>
      <c r="I288" s="230"/>
      <c r="J288" s="230"/>
      <c r="K288" s="230"/>
      <c r="L288" s="1"/>
    </row>
    <row r="289" spans="1:11" ht="13">
      <c r="A289" s="53"/>
      <c r="B289" s="196">
        <f>SUM(B259:B288)</f>
        <v>0</v>
      </c>
      <c r="C289" s="58"/>
      <c r="D289" s="59"/>
      <c r="E289" s="60"/>
      <c r="F289" s="61"/>
      <c r="G289" s="61"/>
      <c r="H289" s="57"/>
      <c r="I289" s="57"/>
      <c r="J289" s="57"/>
      <c r="K289" s="57"/>
    </row>
    <row r="290" spans="1:11" ht="13">
      <c r="B290" s="1"/>
      <c r="C290" s="1"/>
      <c r="D290" s="1"/>
      <c r="E290" s="1"/>
      <c r="F290" s="1"/>
      <c r="G290" s="39"/>
      <c r="H290" s="39"/>
      <c r="I290" s="39"/>
      <c r="J290" s="39"/>
      <c r="K290" s="1"/>
    </row>
    <row r="291" spans="1:11">
      <c r="A291" s="217" t="s">
        <v>122</v>
      </c>
      <c r="B291" s="217"/>
    </row>
  </sheetData>
  <sheetProtection formatRows="0"/>
  <protectedRanges>
    <protectedRange sqref="A259:B282" name="Account and Effort Summer Salary 9 Mo"/>
    <protectedRange sqref="A216:B247" name="Account and  Effort 9 Over 9"/>
    <protectedRange sqref="A173:B204" name="Account and Effort 10 Over 10"/>
    <protectedRange sqref="A130:B161" name="Account and Effort 9 Over 12"/>
    <protectedRange sqref="A87:B118" name="Account and Effort 10 Over 12"/>
    <protectedRange sqref="A44:B81 A119:B124 A162:B167 A205:B210 A248:B253 A283:B288" name="Account and Effort 12 Over 12"/>
    <protectedRange sqref="G32" name="IBS"/>
    <protectedRange sqref="J32" name="FTE"/>
  </protectedRanges>
  <customSheetViews>
    <customSheetView guid="{BBAE6A12-5679-49BC-8860-5BD65EC86E36}" hiddenRows="1">
      <selection activeCell="B27" sqref="B27"/>
      <pageMargins left="0.45" right="0.45" top="0.5" bottom="0.5" header="0.3" footer="0.3"/>
      <pageSetup scale="75" orientation="landscape" r:id="rId1"/>
    </customSheetView>
  </customSheetViews>
  <mergeCells count="7">
    <mergeCell ref="A291:B291"/>
    <mergeCell ref="H76:K81"/>
    <mergeCell ref="H119:K124"/>
    <mergeCell ref="H162:K167"/>
    <mergeCell ref="H205:K210"/>
    <mergeCell ref="H248:K253"/>
    <mergeCell ref="H283:K288"/>
  </mergeCells>
  <pageMargins left="0.45" right="0.45" top="0.5" bottom="0.5" header="0.3" footer="0.3"/>
  <pageSetup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Overview of the Worksheets</vt:lpstr>
      <vt:lpstr>Proposal Stage </vt:lpstr>
      <vt:lpstr>Award Stage </vt:lpstr>
      <vt:lpstr>'Award Stage '!Print_Area</vt:lpstr>
    </vt:vector>
  </TitlesOfParts>
  <Company>Brown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 Norton</dc:creator>
  <cp:lastModifiedBy>Dominey, Heather</cp:lastModifiedBy>
  <cp:lastPrinted>2011-10-05T14:36:16Z</cp:lastPrinted>
  <dcterms:created xsi:type="dcterms:W3CDTF">2007-02-07T16:28:15Z</dcterms:created>
  <dcterms:modified xsi:type="dcterms:W3CDTF">2024-02-07T15:03:29Z</dcterms:modified>
</cp:coreProperties>
</file>